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F:\DATA\_BEST PRACTICES CURRENT\2023 Best Practices\Study\"/>
    </mc:Choice>
  </mc:AlternateContent>
  <xr:revisionPtr revIDLastSave="0" documentId="13_ncr:1_{027830FF-3409-4A27-A8F6-D69B04C8C08D}" xr6:coauthVersionLast="47" xr6:coauthVersionMax="47" xr10:uidLastSave="{00000000-0000-0000-0000-000000000000}"/>
  <bookViews>
    <workbookView xWindow="28680" yWindow="-120" windowWidth="29040" windowHeight="15840" tabRatio="680"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Staffing'!$AB$40:$AB$55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Revenue!$AB$14:$AB$25</definedName>
    <definedName name="agency">Revenue!$E$3</definedName>
    <definedName name="amortization">Expenses!$H$80</definedName>
    <definedName name="bonus">Revenue!$H$22</definedName>
    <definedName name="contingents">Revenue!$H$17</definedName>
    <definedName name="date">Revenue!$O$3</definedName>
    <definedName name="depreciation">Expenses!$H$78</definedName>
    <definedName name="GR">Revenue!$H$27</definedName>
    <definedName name="interest">Expenses!$H$84</definedName>
    <definedName name="investment">Revenue!$H$24</definedName>
    <definedName name="NR">Revenue!$H$7</definedName>
    <definedName name="_xlnm.Print_Area" localSheetId="8">Carriers!$C$13:$S$61</definedName>
    <definedName name="_xlnm.Print_Area" localSheetId="6">'Employees and Staffing'!$C$13:$S$75</definedName>
    <definedName name="_xlnm.Print_Area" localSheetId="3">Expenses!$C$13:$S$90</definedName>
    <definedName name="_xlnm.Print_Area" localSheetId="5">Finance!$A$3:$T$45</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ME!'!$A$1:$M$76</definedName>
    <definedName name="_xlnm.Print_Area" localSheetId="1">Revenue!$C$12:$S$103</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ME!'!$A$6:$N$78</definedName>
    <definedName name="Print_Area_MI" localSheetId="1">Revenue!$C$12:$S$42</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Revenue!$3:$11</definedName>
    <definedName name="Print_Titles_MI" localSheetId="0">'READ ME!'!$1:$4</definedName>
    <definedName name="rev_code">Revenue!$A$1</definedName>
    <definedName name="rev_lookup">'READ ME!'!$A$252:$B$259</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Revenue!$AB$13:$AI$69</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0" l="1"/>
  <c r="H19" i="10"/>
  <c r="J90" i="4" l="1"/>
  <c r="J84" i="4"/>
  <c r="J71" i="4"/>
  <c r="J65" i="4"/>
  <c r="J59" i="4"/>
  <c r="J53" i="4"/>
  <c r="J47" i="4"/>
  <c r="H54" i="4" l="1"/>
  <c r="H24" i="14"/>
  <c r="H88" i="8"/>
  <c r="H74" i="8"/>
  <c r="J50" i="8"/>
  <c r="H42" i="8"/>
  <c r="H30" i="8"/>
  <c r="H20" i="8"/>
  <c r="H32" i="8" s="1"/>
  <c r="J78" i="8"/>
  <c r="H146" i="12"/>
  <c r="H144" i="12"/>
  <c r="H90" i="8" l="1"/>
  <c r="H72" i="4" l="1"/>
  <c r="H75" i="4"/>
  <c r="H94" i="4"/>
  <c r="H88" i="4"/>
  <c r="J78" i="4"/>
  <c r="H79" i="4" s="1"/>
  <c r="H69" i="4"/>
  <c r="H66" i="4"/>
  <c r="H63" i="4"/>
  <c r="H57" i="4"/>
  <c r="H51" i="4"/>
  <c r="H48" i="4"/>
  <c r="H85" i="4" l="1"/>
  <c r="H91" i="4"/>
  <c r="O3" i="12" l="1"/>
  <c r="E3" i="12"/>
  <c r="E3" i="14"/>
  <c r="J88" i="8"/>
  <c r="J46" i="8"/>
  <c r="J42" i="8"/>
  <c r="J30" i="8"/>
  <c r="J20" i="8"/>
  <c r="J15" i="8"/>
  <c r="H27" i="4"/>
  <c r="H7" i="14"/>
  <c r="O3" i="14"/>
  <c r="H82"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6" i="4"/>
  <c r="J33" i="4"/>
  <c r="J48" i="10"/>
  <c r="H48" i="10" s="1"/>
  <c r="J42" i="6"/>
  <c r="J39" i="6"/>
  <c r="J34" i="6"/>
  <c r="J32" i="6"/>
  <c r="H18" i="6"/>
  <c r="H19" i="6"/>
  <c r="H20" i="6"/>
  <c r="J54" i="10"/>
  <c r="J34" i="10"/>
  <c r="J32" i="10"/>
  <c r="J68" i="9"/>
  <c r="J30" i="9"/>
  <c r="H7" i="10"/>
  <c r="H7" i="12"/>
  <c r="H123" i="9" l="1"/>
  <c r="J38" i="8"/>
  <c r="J74" i="8"/>
  <c r="J17" i="4"/>
  <c r="H60" i="4"/>
  <c r="J24" i="4"/>
  <c r="J22" i="4"/>
  <c r="J19" i="4"/>
  <c r="J16" i="4"/>
  <c r="J28" i="4"/>
  <c r="H29" i="4"/>
  <c r="J20" i="4"/>
  <c r="J15" i="4"/>
  <c r="J25" i="4"/>
  <c r="J21" i="4"/>
  <c r="J27" i="4"/>
  <c r="J14" i="4"/>
  <c r="J32" i="8" l="1"/>
  <c r="J29" i="4"/>
  <c r="J90" i="8" l="1"/>
  <c r="H13" i="6"/>
  <c r="H23" i="6" s="1"/>
  <c r="J13" i="6" l="1"/>
  <c r="H46" i="6"/>
  <c r="J46" i="6" s="1"/>
  <c r="H17" i="6"/>
  <c r="H16" i="6" s="1"/>
  <c r="J16" i="6" s="1"/>
  <c r="H52" i="6" l="1"/>
  <c r="J52" i="6" s="1"/>
  <c r="H57" i="6" s="1"/>
  <c r="J23" i="6"/>
  <c r="N5" i="4"/>
  <c r="L24" i="4"/>
  <c r="P24" i="4" s="1"/>
  <c r="L20" i="4"/>
  <c r="P20" i="4" s="1"/>
  <c r="L87" i="4"/>
  <c r="P87" i="4" s="1"/>
  <c r="L73" i="4"/>
  <c r="P73" i="4" s="1"/>
  <c r="L81" i="4"/>
  <c r="P81" i="4" s="1"/>
  <c r="L35" i="4"/>
  <c r="P35" i="4" s="1"/>
  <c r="L68" i="4"/>
  <c r="P68" i="4" s="1"/>
  <c r="L67" i="4"/>
  <c r="P67" i="4" s="1"/>
  <c r="L63" i="4"/>
  <c r="P63" i="4" s="1"/>
  <c r="L54" i="4"/>
  <c r="P54" i="4" s="1"/>
  <c r="L48" i="4"/>
  <c r="P48" i="4" s="1"/>
  <c r="L103" i="4"/>
  <c r="P103" i="4" s="1"/>
  <c r="L82" i="4"/>
  <c r="P82" i="4" s="1"/>
  <c r="L14" i="4"/>
  <c r="P14" i="4" s="1"/>
  <c r="L19" i="4"/>
  <c r="P19" i="4" s="1"/>
  <c r="L74" i="4"/>
  <c r="P74" i="4" s="1"/>
  <c r="L62" i="4"/>
  <c r="P62" i="4" s="1"/>
  <c r="L42" i="4"/>
  <c r="P42" i="4" s="1"/>
  <c r="L93" i="4"/>
  <c r="P93" i="4" s="1"/>
  <c r="L56" i="4"/>
  <c r="P56" i="4" s="1"/>
  <c r="L55" i="4"/>
  <c r="P55" i="4" s="1"/>
  <c r="L57" i="4"/>
  <c r="P57" i="4" s="1"/>
  <c r="L66" i="4"/>
  <c r="P66" i="4" s="1"/>
  <c r="L72" i="4"/>
  <c r="P72" i="4" s="1"/>
  <c r="L100" i="4"/>
  <c r="P100" i="4" s="1"/>
  <c r="L36" i="4"/>
  <c r="P36" i="4" s="1"/>
  <c r="L25" i="4"/>
  <c r="P25" i="4" s="1"/>
  <c r="L17" i="4"/>
  <c r="P17" i="4" s="1"/>
  <c r="L28" i="4"/>
  <c r="P28" i="4" s="1"/>
  <c r="L16" i="4"/>
  <c r="P16" i="4" s="1"/>
  <c r="L22" i="4"/>
  <c r="P22" i="4" s="1"/>
  <c r="L27" i="4"/>
  <c r="P27" i="4" s="1"/>
  <c r="L29" i="4"/>
  <c r="P29" i="4" s="1"/>
  <c r="L21" i="4"/>
  <c r="P21" i="4" s="1"/>
  <c r="L37" i="4"/>
  <c r="P37" i="4" s="1"/>
  <c r="L49" i="4"/>
  <c r="P49" i="4" s="1"/>
  <c r="L61" i="4"/>
  <c r="P61" i="4" s="1"/>
  <c r="L92" i="4"/>
  <c r="P92" i="4" s="1"/>
  <c r="L41" i="4"/>
  <c r="P41" i="4" s="1"/>
  <c r="L51" i="4"/>
  <c r="P51" i="4" s="1"/>
  <c r="L79" i="4"/>
  <c r="P79" i="4" s="1"/>
  <c r="L94" i="4"/>
  <c r="P94" i="4" s="1"/>
  <c r="L97" i="4"/>
  <c r="P97" i="4" s="1"/>
  <c r="L60" i="4"/>
  <c r="P60" i="4" s="1"/>
  <c r="L86" i="4"/>
  <c r="P86" i="4" s="1"/>
  <c r="L34" i="4"/>
  <c r="P34" i="4" s="1"/>
  <c r="L50" i="4"/>
  <c r="P50" i="4" s="1"/>
  <c r="L80" i="4"/>
  <c r="P80" i="4" s="1"/>
  <c r="L38" i="4"/>
  <c r="P38" i="4" s="1"/>
  <c r="L88" i="4"/>
  <c r="P88" i="4" s="1"/>
  <c r="L69" i="4"/>
  <c r="P69" i="4" s="1"/>
  <c r="L75" i="4"/>
  <c r="P75" i="4" s="1"/>
  <c r="L85" i="4"/>
  <c r="P85" i="4" s="1"/>
  <c r="L91" i="4"/>
  <c r="P91" i="4" s="1"/>
  <c r="A1" i="14"/>
  <c r="A1" i="10"/>
  <c r="L61" i="10" s="1"/>
  <c r="P61" i="10" s="1"/>
  <c r="A1" i="9"/>
  <c r="L39" i="9" s="1"/>
  <c r="P39" i="9" s="1"/>
  <c r="L33" i="4"/>
  <c r="P33" i="4" s="1"/>
  <c r="L15" i="4"/>
  <c r="P15" i="4" s="1"/>
  <c r="A1" i="6"/>
  <c r="L58" i="6" s="1"/>
  <c r="P58" i="6" s="1"/>
  <c r="A1" i="12"/>
  <c r="L68" i="12" s="1"/>
  <c r="P68" i="12" s="1"/>
  <c r="A1" i="7"/>
  <c r="L13" i="7" s="1"/>
  <c r="P13" i="7" s="1"/>
  <c r="A1" i="8"/>
  <c r="N5" i="8" s="1"/>
  <c r="L77" i="14" l="1"/>
  <c r="P77" i="14" s="1"/>
  <c r="L75" i="14"/>
  <c r="P75" i="14" s="1"/>
  <c r="L184" i="12"/>
  <c r="P184" i="12" s="1"/>
  <c r="L61" i="14"/>
  <c r="P61" i="14" s="1"/>
  <c r="L59" i="14"/>
  <c r="P59" i="14" s="1"/>
  <c r="L45" i="14"/>
  <c r="P45" i="14" s="1"/>
  <c r="L43" i="14"/>
  <c r="P43" i="14" s="1"/>
  <c r="L83" i="14"/>
  <c r="P83" i="14" s="1"/>
  <c r="L81" i="9"/>
  <c r="P81" i="9" s="1"/>
  <c r="L18" i="14"/>
  <c r="P18" i="14" s="1"/>
  <c r="L152" i="12"/>
  <c r="P152" i="12" s="1"/>
  <c r="L46" i="12"/>
  <c r="P46" i="12" s="1"/>
  <c r="L91" i="12"/>
  <c r="P91" i="12" s="1"/>
  <c r="L42" i="12"/>
  <c r="P42" i="12" s="1"/>
  <c r="L39" i="14"/>
  <c r="P39" i="14" s="1"/>
  <c r="L54" i="12"/>
  <c r="P54" i="12" s="1"/>
  <c r="L16" i="6"/>
  <c r="P16" i="6" s="1"/>
  <c r="L23" i="6"/>
  <c r="P23" i="6" s="1"/>
  <c r="L14" i="7"/>
  <c r="P14" i="7" s="1"/>
  <c r="L100" i="12"/>
  <c r="P100" i="12" s="1"/>
  <c r="L17" i="10"/>
  <c r="P17" i="10" s="1"/>
  <c r="L19" i="10"/>
  <c r="P19" i="10" s="1"/>
  <c r="L65" i="14"/>
  <c r="P65"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9" i="14"/>
  <c r="P49"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79" i="14"/>
  <c r="P79"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7" i="14"/>
  <c r="P57"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73" i="14"/>
  <c r="P73" i="14" s="1"/>
  <c r="L151" i="12"/>
  <c r="P151" i="12" s="1"/>
  <c r="L26" i="8"/>
  <c r="P26" i="8" s="1"/>
  <c r="L15" i="14"/>
  <c r="P15" i="14" s="1"/>
  <c r="L164" i="12"/>
  <c r="P164" i="12" s="1"/>
  <c r="L159" i="12"/>
  <c r="P159" i="12" s="1"/>
  <c r="L160" i="12"/>
  <c r="P160" i="12" s="1"/>
  <c r="L82" i="8"/>
  <c r="P82" i="8" s="1"/>
  <c r="L71" i="14"/>
  <c r="P71" i="14" s="1"/>
  <c r="L42" i="8"/>
  <c r="P42" i="8" s="1"/>
  <c r="L52" i="8"/>
  <c r="P52" i="8" s="1"/>
  <c r="L62" i="9"/>
  <c r="P62" i="9" s="1"/>
  <c r="L44" i="9"/>
  <c r="P44" i="9" s="1"/>
  <c r="L47" i="14"/>
  <c r="P47" i="14" s="1"/>
  <c r="L78" i="12"/>
  <c r="P78" i="12" s="1"/>
  <c r="L17" i="12"/>
  <c r="P17" i="12" s="1"/>
  <c r="L49" i="12"/>
  <c r="P49" i="12" s="1"/>
  <c r="L47" i="6"/>
  <c r="P47" i="6" s="1"/>
  <c r="L23" i="10"/>
  <c r="P23" i="10" s="1"/>
  <c r="L156" i="12"/>
  <c r="P156" i="12" s="1"/>
  <c r="L66" i="8"/>
  <c r="P66" i="8" s="1"/>
  <c r="L28" i="8"/>
  <c r="P28" i="8" s="1"/>
  <c r="L20" i="9"/>
  <c r="P20" i="9" s="1"/>
  <c r="L28" i="9"/>
  <c r="P28" i="9" s="1"/>
  <c r="L67" i="14"/>
  <c r="P67"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5" i="14"/>
  <c r="P55"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63" i="14"/>
  <c r="P63"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51" i="14"/>
  <c r="P51" i="14" s="1"/>
  <c r="L155" i="12"/>
  <c r="P155" i="12" s="1"/>
  <c r="L45" i="12"/>
  <c r="P45" i="12" s="1"/>
  <c r="L74" i="12"/>
  <c r="P74" i="12" s="1"/>
  <c r="L46" i="6"/>
  <c r="P46" i="6" s="1"/>
  <c r="L46" i="8"/>
  <c r="P46" i="8" s="1"/>
  <c r="L81" i="14"/>
  <c r="P81"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<sst xmlns="http://schemas.openxmlformats.org/spreadsheetml/2006/main" count="1691" uniqueCount="547">
  <si>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</si>
  <si>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</si>
  <si>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</si>
  <si>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</si>
  <si>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</si>
  <si>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</si>
  <si>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</si>
  <si>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</si>
  <si>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</si>
  <si>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</si>
  <si>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</si>
  <si>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</si>
  <si>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</si>
  <si>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</si>
  <si>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</si>
  <si>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</si>
  <si>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</si>
  <si>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</si>
  <si>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</si>
  <si>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</si>
  <si>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</si>
  <si>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</si>
  <si>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</si>
  <si>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</si>
  <si>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</si>
  <si>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</si>
  <si>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</si>
  <si>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</si>
  <si>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</si>
  <si>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</si>
  <si>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</si>
  <si>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</si>
  <si>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</si>
  <si>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</si>
  <si>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</si>
  <si>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</si>
  <si>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</si>
  <si>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</si>
  <si>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Dues/Subs./Contributions</t>
  </si>
  <si>
    <t>Insurance</t>
  </si>
  <si>
    <t>Professional Fees</t>
  </si>
  <si>
    <t>Outside Services</t>
  </si>
  <si>
    <t>Amortization</t>
  </si>
  <si>
    <t>Officer Life</t>
  </si>
  <si>
    <t>Interest</t>
  </si>
  <si>
    <t>Other</t>
  </si>
  <si>
    <t>Revenue Per Employee</t>
  </si>
  <si>
    <t>Spread Per Employee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</si>
  <si>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</si>
  <si>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</si>
  <si>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</si>
  <si>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</si>
  <si>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</si>
  <si>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</si>
  <si>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</si>
  <si>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</si>
  <si>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</si>
  <si>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</si>
  <si>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</si>
  <si>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</si>
  <si>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</si>
  <si>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</si>
  <si>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</si>
  <si>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</si>
  <si>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</si>
  <si>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</si>
  <si>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</si>
  <si>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</si>
  <si>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</si>
  <si>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</si>
  <si>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</si>
  <si>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</si>
  <si>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The following columns appear on each worksheet:</t>
  </si>
  <si>
    <t>CHANGING WORKSHEET SETTINGS</t>
  </si>
  <si>
    <t>Performance</t>
  </si>
  <si>
    <t>There are three basic types of data found in this workbook:</t>
  </si>
  <si>
    <t>Percentage totals are typically 100.0%.</t>
  </si>
  <si>
    <t xml:space="preserve">Bad Debts </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</si>
  <si>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</si>
  <si>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</si>
  <si>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</si>
  <si>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</si>
  <si>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</si>
  <si>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</si>
  <si>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</si>
  <si>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</si>
  <si>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</si>
  <si>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</si>
  <si>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</si>
  <si>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</si>
  <si>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</si>
  <si>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</si>
  <si>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</si>
  <si>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</si>
  <si>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</si>
  <si>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</si>
  <si>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</si>
  <si>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</si>
  <si>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</si>
  <si>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</si>
  <si>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</si>
  <si>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</si>
  <si>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</si>
  <si>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</si>
  <si>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</si>
  <si>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</si>
  <si>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</si>
  <si>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</si>
  <si>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</si>
  <si>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</si>
  <si>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</si>
  <si>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</si>
  <si>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</si>
  <si>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</si>
  <si>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</si>
  <si>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 xml:space="preserve">Invalid Revenue Code! </t>
  </si>
  <si>
    <t>Total Receivables</t>
  </si>
  <si>
    <t>Total Insurance Company Payables</t>
  </si>
  <si>
    <t>Aged Receivables</t>
  </si>
  <si>
    <t>FINANCIAL STABILITY</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</si>
  <si>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</si>
  <si>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</si>
  <si>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</si>
  <si>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</si>
  <si>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</si>
  <si>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</si>
  <si>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</si>
  <si>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</si>
  <si>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</si>
  <si>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</si>
  <si>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</si>
  <si>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</si>
  <si>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</si>
  <si>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</si>
  <si>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</si>
  <si>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Enter revenues or expenses that will not occur in future years:</t>
  </si>
  <si>
    <t>Pro Forma Pre-Tax Profit</t>
  </si>
  <si>
    <t>Pro Forma EBITDA</t>
  </si>
  <si>
    <t xml:space="preserve">Total Personal Lines Commissions </t>
  </si>
  <si>
    <t>Placed in Carrier Service Centers</t>
  </si>
  <si>
    <t xml:space="preserve">Total Commercial Lines Commissions </t>
  </si>
  <si>
    <t>The agency's pre-tax profit when discretionary expenses (bonuses,</t>
  </si>
  <si>
    <t>solely on ownership, are removed, (i.e., removing expenses that would</t>
  </si>
  <si>
    <t>not be incurred if a third party owned the agency).</t>
  </si>
  <si>
    <t>% of NR</t>
  </si>
  <si>
    <t>% of Rev</t>
  </si>
  <si>
    <t>Personal</t>
  </si>
  <si>
    <t>Small Commercial</t>
  </si>
  <si>
    <t>Mid/Large Commercial</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</si>
  <si>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</si>
  <si>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</si>
  <si>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</si>
  <si>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</si>
  <si>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</si>
  <si>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</si>
  <si>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</si>
  <si>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</si>
  <si>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</si>
  <si>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</si>
  <si>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</si>
  <si>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</si>
  <si>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</si>
  <si>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</si>
  <si>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</si>
  <si>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</si>
  <si>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</si>
  <si>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</si>
  <si>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</si>
  <si>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</si>
  <si>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</si>
  <si>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</si>
  <si>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</si>
  <si>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</si>
  <si>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</si>
  <si>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</si>
  <si>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</si>
  <si>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</si>
  <si>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</si>
  <si>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</si>
  <si>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</si>
  <si>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</si>
  <si>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</si>
  <si>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</si>
  <si>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</si>
  <si>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</si>
  <si>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</si>
  <si>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</si>
  <si>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</si>
  <si>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</si>
  <si>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</si>
  <si>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</si>
  <si>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</si>
  <si>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</si>
  <si>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</si>
  <si>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</si>
  <si>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</si>
  <si>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</si>
  <si>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</si>
  <si>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</si>
  <si>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</si>
  <si>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</si>
  <si>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</si>
  <si>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</si>
  <si>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</si>
  <si>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</si>
  <si>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</si>
  <si>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</si>
  <si>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</si>
  <si>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</si>
  <si>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</si>
  <si>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</si>
  <si>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</si>
  <si>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</si>
  <si>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</si>
  <si>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</si>
  <si>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</si>
  <si>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</si>
  <si>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</si>
  <si>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</si>
  <si>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</si>
  <si>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</si>
  <si>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</si>
  <si>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</si>
  <si>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However, new producers must validate within a 2-4 years period for the investment to yield a good return.</t>
  </si>
  <si>
    <t>NUPP as % of Net Revenue</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</si>
  <si>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</si>
  <si>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</si>
  <si>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</si>
  <si>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</si>
  <si>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</si>
  <si>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</si>
  <si>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</si>
  <si>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</si>
  <si>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</si>
  <si>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</si>
  <si>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</si>
  <si>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</si>
  <si>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</si>
  <si>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</si>
  <si>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</si>
  <si>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</si>
  <si>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</si>
  <si>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</si>
  <si>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</si>
  <si>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</si>
  <si>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</si>
  <si>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</si>
  <si>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</si>
  <si>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</si>
  <si>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</si>
  <si>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</si>
  <si>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</si>
  <si>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</si>
  <si>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</si>
  <si>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</si>
  <si>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</si>
  <si>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</si>
  <si>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</si>
  <si>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</si>
  <si>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</si>
  <si>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</si>
  <si>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 (ILH Rev - ILH Acquired Rev) - Prior Year ILH Rev</t>
  </si>
  <si>
    <t>Commissions &amp; Fees Growth Amount</t>
  </si>
  <si>
    <t>= GRP Rev - Prior Year GRP Rev</t>
  </si>
  <si>
    <t>= OTH Rev - Prior Year OTH Rev</t>
  </si>
  <si>
    <t>= ILH Rev - Prior Year ILH Rev</t>
  </si>
  <si>
    <t xml:space="preserve">P&amp;C Contingent Income Growth </t>
  </si>
  <si>
    <t>L&amp;H Bonus Income Growth</t>
  </si>
  <si>
    <t xml:space="preserve">Growth Amount = L&amp;H Bonus Inc - Prior Year L&amp;H Bonus Inc </t>
  </si>
  <si>
    <t>Investment Income Growth</t>
  </si>
  <si>
    <t xml:space="preserve">Growth Amount = Investmt Inc - Prior Year Investmt Inc </t>
  </si>
  <si>
    <t xml:space="preserve">Brokerage Commission Expense Growth </t>
  </si>
  <si>
    <t xml:space="preserve">Net Revenues Growth (Organic) </t>
  </si>
  <si>
    <t>= Gross Rev Growth Amt - Brkg Growth Amt - Acquired Rev Growth Amt</t>
  </si>
  <si>
    <t xml:space="preserve">= Gross Rev Growth Amt - Brkg Growth Amt </t>
  </si>
  <si>
    <t>GROWTH</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</si>
  <si>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</si>
  <si>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</si>
  <si>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</si>
  <si>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</si>
  <si>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</si>
  <si>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</si>
  <si>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</si>
  <si>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</si>
  <si>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</si>
  <si>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</si>
  <si>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</si>
  <si>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</si>
  <si>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</si>
  <si>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</si>
  <si>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</si>
  <si>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</si>
  <si>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</si>
  <si>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</si>
  <si>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</si>
  <si>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</si>
  <si>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</si>
  <si>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</si>
  <si>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</si>
  <si>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</si>
  <si>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</si>
  <si>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</si>
  <si>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</si>
  <si>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</si>
  <si>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</si>
  <si>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</si>
  <si>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</si>
  <si>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</si>
  <si>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</si>
  <si>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</si>
  <si>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</si>
  <si>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</si>
  <si>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</si>
  <si>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</si>
  <si>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</si>
  <si>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</si>
  <si>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</si>
  <si>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</si>
  <si>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</si>
  <si>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</si>
  <si>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</si>
  <si>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</si>
  <si>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</si>
  <si>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</si>
  <si>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</si>
  <si>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</si>
  <si>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</si>
  <si>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</si>
  <si>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</si>
  <si>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</si>
  <si>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</si>
  <si>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</si>
  <si>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</si>
  <si>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</si>
  <si>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</si>
  <si>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</si>
  <si>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</si>
  <si>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 of Agencies having an Industry and/or Product Specialty/Niche:</t>
  </si>
  <si>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</si>
  <si>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</si>
  <si>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</si>
  <si>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</si>
  <si>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</si>
  <si>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</si>
  <si>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</si>
  <si>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</si>
  <si>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</si>
  <si>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</si>
  <si>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</si>
  <si>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</si>
  <si>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</si>
  <si>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</si>
  <si>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</si>
  <si>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</si>
  <si>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</si>
  <si>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</si>
  <si>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</si>
  <si>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</si>
  <si>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</si>
  <si>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</si>
  <si>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</si>
  <si>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</si>
  <si>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</si>
  <si>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</si>
  <si>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</si>
  <si>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</si>
  <si>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net comm &amp; fees - median</t>
  </si>
  <si>
    <t>net comm &amp; fees - top q</t>
  </si>
  <si>
    <t>organic</t>
  </si>
  <si>
    <t>net rev growth - median</t>
  </si>
  <si>
    <t>net rev growth - top q</t>
  </si>
  <si>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</si>
  <si>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</si>
  <si>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</si>
  <si>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</si>
  <si>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</si>
  <si>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</si>
  <si>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</si>
  <si>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</si>
  <si>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</si>
  <si>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</si>
  <si>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</si>
  <si>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</si>
  <si>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</si>
  <si>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</si>
  <si>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</si>
  <si>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</si>
  <si>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</si>
  <si>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</si>
  <si>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</si>
  <si>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</si>
  <si>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</si>
  <si>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</si>
  <si>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</si>
  <si>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</si>
  <si>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</si>
  <si>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</si>
  <si>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</si>
  <si>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</si>
  <si>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</si>
  <si>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</si>
  <si>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</si>
  <si>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</si>
  <si>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</si>
  <si>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</si>
  <si>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</si>
  <si>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</si>
  <si>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</si>
  <si>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</si>
  <si>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</si>
  <si>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</si>
  <si>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</si>
  <si>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</si>
  <si>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</si>
  <si>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</si>
  <si>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</si>
  <si>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</si>
  <si>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</si>
  <si>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</si>
  <si>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</si>
  <si>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</si>
  <si>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</si>
  <si>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</si>
  <si>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</si>
  <si>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</si>
  <si>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</si>
  <si>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</si>
  <si>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</si>
  <si>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</si>
  <si>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</si>
  <si>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</si>
  <si>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</si>
  <si>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</si>
  <si>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PRO FORMA EXPENSES</t>
  </si>
  <si>
    <t>% of PF</t>
  </si>
  <si>
    <t>Net Rev</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</si>
  <si>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</si>
  <si>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</si>
  <si>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</si>
  <si>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</si>
  <si>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</si>
  <si>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</si>
  <si>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</si>
  <si>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</si>
  <si>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</si>
  <si>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</si>
  <si>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</si>
  <si>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</si>
  <si>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</si>
  <si>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</si>
  <si>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</si>
  <si>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</si>
  <si>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</si>
  <si>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</si>
  <si>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This column represents benchmarks pulled from the Best Practices Study.  The data automatically changes when a Revenue Code is entered in cell A1.  When the study lacks</t>
  </si>
  <si>
    <t xml:space="preserve">This page contains important information that will aid you in using this workbook. However, a working knowledge of Excel is assumed. We recommend that you print this page if necessary to use as a reference guide. </t>
  </si>
  <si>
    <t>Atlanta, GA 30305</t>
  </si>
  <si>
    <t>Email:  michelle@reaganconsulting.com</t>
  </si>
  <si>
    <t>INSURANCE CARRIERS</t>
  </si>
  <si>
    <t>For Largest Single P&amp;C Carrier Commissions entered above, please break down by line of business:</t>
  </si>
  <si>
    <t>Michelle Appelbaum / Reagan Consulting</t>
  </si>
  <si>
    <t>3495 Piedmont Road, NE; Building 10, Suite 920</t>
  </si>
  <si>
    <t>Phone:  404-233-5545     Fax:  404-237-5996</t>
  </si>
  <si>
    <t>Cl Claims</t>
  </si>
  <si>
    <t>PL Claims</t>
  </si>
  <si>
    <t>CL Claims</t>
  </si>
  <si>
    <t>Begin on the Revenue tab by entering a "REVENUE CATEGORY CODE" in cell A1. You may also enter your Agency name and the date. These fields will pull through to the other tabs in the workbook and will load the BEST PRACTICES RESULTS for the Revenue Category you selected.  The annual revenue code will appear in the heading of the worksheet.  Choose from the following revenue categories:</t>
  </si>
  <si>
    <r>
      <rPr>
        <i/>
        <sz val="12"/>
        <rFont val="Lato"/>
        <family val="2"/>
      </rPr>
      <t>Best Practices</t>
    </r>
    <r>
      <rPr>
        <sz val="12"/>
        <rFont val="Lato"/>
        <family val="2"/>
      </rPr>
      <t xml:space="preserve"> agencies results, and to calculate any performance gaps between the two.  All information in </t>
    </r>
  </si>
  <si>
    <r>
      <t xml:space="preserve">If you type something other than the specified revenue codes, the message "INVALID REVENUE CODE!" appears, and the </t>
    </r>
    <r>
      <rPr>
        <i/>
        <sz val="12"/>
        <rFont val="Lato"/>
        <family val="2"/>
      </rPr>
      <t>BEST PRACTICES</t>
    </r>
    <r>
      <rPr>
        <sz val="12"/>
        <rFont val="Lato"/>
        <family val="2"/>
      </rPr>
      <t xml:space="preserve"> RESULTS column show zeros. Simply try again with a valid revenue code.</t>
    </r>
  </si>
  <si>
    <r>
      <t xml:space="preserve">Indicates the corresponding section within the </t>
    </r>
    <r>
      <rPr>
        <b/>
        <i/>
        <sz val="12"/>
        <rFont val="Lato"/>
        <family val="2"/>
      </rPr>
      <t>Best Practices Study Update.</t>
    </r>
  </si>
  <si>
    <r>
      <t xml:space="preserve">sufficient data for a particular benchmark, an asterisk (*) is displayed for the </t>
    </r>
    <r>
      <rPr>
        <i/>
        <sz val="12"/>
        <rFont val="Lato"/>
        <family val="2"/>
      </rPr>
      <t>BEST PRACTICES</t>
    </r>
    <r>
      <rPr>
        <sz val="12"/>
        <rFont val="Lato"/>
        <family val="2"/>
      </rPr>
      <t xml:space="preserve"> RESULTS column, and "N/A" is displayed in the PERFORMANCE GAP column.</t>
    </r>
  </si>
  <si>
    <r>
      <t xml:space="preserve">This is the numeric difference between YOUR RESULTS and the </t>
    </r>
    <r>
      <rPr>
        <i/>
        <sz val="12"/>
        <rFont val="Lato"/>
        <family val="2"/>
      </rPr>
      <t>BEST PRACTICES</t>
    </r>
  </si>
  <si>
    <r>
      <t xml:space="preserve">Each of the worksheets in this Comparison Workbook has printer and display/view settings that we hope are acceptable.  You may want to change these settings to accommodate your particular hardware needs.  However, </t>
    </r>
    <r>
      <rPr>
        <b/>
        <sz val="12"/>
        <color rgb="FFFF0000"/>
        <rFont val="Lato"/>
        <family val="2"/>
      </rPr>
      <t>DO NOT INSERT OR DELETE ROWS OR COLUMNS</t>
    </r>
    <r>
      <rPr>
        <sz val="12"/>
        <rFont val="Lato"/>
        <family val="2"/>
      </rPr>
      <t xml:space="preserve"> </t>
    </r>
    <r>
      <rPr>
        <b/>
        <sz val="12"/>
        <color rgb="FFFF0000"/>
        <rFont val="Lato"/>
        <family val="2"/>
      </rPr>
      <t>AND DO NOT MOVE CELL DATA.</t>
    </r>
  </si>
  <si>
    <r>
      <t xml:space="preserve">QUESTIONS REGARDING THE  </t>
    </r>
    <r>
      <rPr>
        <b/>
        <i/>
        <u/>
        <sz val="12"/>
        <rFont val="Lato"/>
        <family val="2"/>
      </rPr>
      <t xml:space="preserve">BEST PRACTICES </t>
    </r>
    <r>
      <rPr>
        <b/>
        <u/>
        <sz val="12"/>
        <rFont val="Lato"/>
        <family val="2"/>
      </rPr>
      <t>DATA</t>
    </r>
  </si>
  <si>
    <r>
      <t xml:space="preserve">The annual </t>
    </r>
    <r>
      <rPr>
        <b/>
        <i/>
        <sz val="12"/>
        <rFont val="Lato"/>
        <family val="2"/>
      </rPr>
      <t>Best Practices Study</t>
    </r>
    <r>
      <rPr>
        <sz val="12"/>
        <rFont val="Lato"/>
        <family val="2"/>
      </rPr>
      <t xml:space="preserve"> is a joint project of the Independent Insurance Agents &amp; Brokers of America and</t>
    </r>
  </si>
  <si>
    <t>is displayed as Percent, Dollar, or Number.  Due to broad differences in agencies, PERFORMANCE</t>
  </si>
  <si>
    <t>benchmarks.  The PERFORMANCE GAP uses the same measurement as YOUR results, and</t>
  </si>
  <si>
    <t>GAPS are not shown as positive or negative.</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</si>
  <si>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</si>
  <si>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t xml:space="preserve">(Enter $ Amount)   </t>
  </si>
  <si>
    <t>(For Calculations &amp; to Reconcile)</t>
  </si>
  <si>
    <t>Bonus/Overrides</t>
  </si>
  <si>
    <t>% of Comms &amp; Fees from Accounts this Size</t>
  </si>
  <si>
    <t># of Accounts w/ Commissions this Size</t>
  </si>
  <si>
    <t>Total Revenue from Accounts this Size</t>
  </si>
  <si>
    <t>Specialties/Niches by your Agency:</t>
  </si>
  <si>
    <t>of your Agency's Net Revenues:</t>
  </si>
  <si>
    <r>
      <t xml:space="preserve">Organic Growth </t>
    </r>
    <r>
      <rPr>
        <b/>
        <i/>
        <sz val="12"/>
        <color indexed="10"/>
        <rFont val="Lato"/>
        <family val="2"/>
      </rPr>
      <t>Excludes</t>
    </r>
    <r>
      <rPr>
        <i/>
        <sz val="12"/>
        <color indexed="10"/>
        <rFont val="Lato"/>
        <family val="2"/>
      </rPr>
      <t xml:space="preserve"> Acquired Revenue</t>
    </r>
  </si>
  <si>
    <r>
      <t xml:space="preserve">Total Growth </t>
    </r>
    <r>
      <rPr>
        <b/>
        <i/>
        <sz val="12"/>
        <color indexed="10"/>
        <rFont val="Lato"/>
        <family val="2"/>
      </rPr>
      <t xml:space="preserve">Includes </t>
    </r>
    <r>
      <rPr>
        <i/>
        <sz val="12"/>
        <color indexed="10"/>
        <rFont val="Lato"/>
        <family val="2"/>
      </rPr>
      <t>Acquired Revenue</t>
    </r>
  </si>
  <si>
    <t>Group Medical/Health</t>
  </si>
  <si>
    <t>(Should be Entered on the Revenue Tab)</t>
  </si>
  <si>
    <t>Individual L&amp;H (Total)</t>
  </si>
  <si>
    <t>Individual L&amp;H (Organic)</t>
  </si>
  <si>
    <t xml:space="preserve">Growth % = Brkg Comm Exp/Prior Year Brkg Comm Exp </t>
  </si>
  <si>
    <t xml:space="preserve">= Comm &amp; Fees Organic Growth Amt/Prior Year Total Comm &amp; Fees  </t>
  </si>
  <si>
    <t xml:space="preserve">= Comm &amp; Fees Total Growth Amt/Prior Year Total Comm &amp; Fees  </t>
  </si>
  <si>
    <t xml:space="preserve">Growth % = P&amp;C Conting't Inc Amt/Prior Year Conting't Inc </t>
  </si>
  <si>
    <t xml:space="preserve">Growth % = L&amp;H Bonus Inc Amt/Prior Year L&amp;H Bonus Inc </t>
  </si>
  <si>
    <t xml:space="preserve">Growth % = Investmt Inc Amt/Prior Year Investmt Inc </t>
  </si>
  <si>
    <t xml:space="preserve">Growth % = Misc Inc Amt/Prior Year Misc Inc </t>
  </si>
  <si>
    <t xml:space="preserve"> = NR Growth Amt/Prior Year NR</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</si>
  <si>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</si>
  <si>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t>(Should Be Entered on the Revenue Tab)</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</si>
  <si>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</si>
  <si>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 xml:space="preserve">Enter REVENUE CODE in Cell A1.                             </t>
    </r>
    <r>
      <rPr>
        <sz val="14"/>
        <color indexed="10"/>
        <rFont val="Lato"/>
        <family val="2"/>
      </rPr>
      <t xml:space="preserve"> IMPORTANT:</t>
    </r>
    <r>
      <rPr>
        <sz val="14"/>
        <rFont val="Lato"/>
        <family val="2"/>
      </rPr>
      <t xml:space="preserve">   </t>
    </r>
    <r>
      <rPr>
        <sz val="14"/>
        <color indexed="10"/>
        <rFont val="Lato"/>
        <family val="2"/>
      </rPr>
      <t>Review READ ME! tab first</t>
    </r>
  </si>
  <si>
    <t>REVENUE BY ACCOUNT SIZE (as Measured by Commissions &amp; Fees - Not Premiums)</t>
  </si>
  <si>
    <t>(All Employees Including Principals)</t>
  </si>
  <si>
    <r>
      <t xml:space="preserve">REVENUE CODE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</si>
  <si>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to meet a firm's short-term obligations.</t>
    </r>
    <r>
      <rPr>
        <sz val="10"/>
        <color indexed="55"/>
        <rFont val="Lato"/>
        <family val="2"/>
      </rPr>
      <t xml:space="preserve">  </t>
    </r>
    <r>
      <rPr>
        <sz val="11"/>
        <color indexed="55"/>
        <rFont val="Lato"/>
        <family val="2"/>
      </rPr>
      <t>(Current ratio = current assets ÷ current liabilities)</t>
    </r>
  </si>
  <si>
    <r>
      <t xml:space="preserve">= </t>
    </r>
    <r>
      <rPr>
        <b/>
        <u/>
        <sz val="12"/>
        <color indexed="55"/>
        <rFont val="Lato"/>
        <family val="2"/>
      </rPr>
      <t>E</t>
    </r>
    <r>
      <rPr>
        <sz val="12"/>
        <color indexed="55"/>
        <rFont val="Lato"/>
        <family val="2"/>
      </rPr>
      <t xml:space="preserve">arnings </t>
    </r>
    <r>
      <rPr>
        <b/>
        <u/>
        <sz val="12"/>
        <color indexed="55"/>
        <rFont val="Lato"/>
        <family val="2"/>
      </rPr>
      <t>B</t>
    </r>
    <r>
      <rPr>
        <sz val="12"/>
        <color indexed="55"/>
        <rFont val="Lato"/>
        <family val="2"/>
      </rPr>
      <t xml:space="preserve">efore </t>
    </r>
    <r>
      <rPr>
        <b/>
        <u/>
        <sz val="12"/>
        <color indexed="55"/>
        <rFont val="Lato"/>
        <family val="2"/>
      </rPr>
      <t>I</t>
    </r>
    <r>
      <rPr>
        <sz val="12"/>
        <color indexed="55"/>
        <rFont val="Lato"/>
        <family val="2"/>
      </rPr>
      <t xml:space="preserve">nterest, </t>
    </r>
    <r>
      <rPr>
        <b/>
        <u/>
        <sz val="12"/>
        <color indexed="55"/>
        <rFont val="Lato"/>
        <family val="2"/>
      </rPr>
      <t>T</t>
    </r>
    <r>
      <rPr>
        <sz val="12"/>
        <color indexed="55"/>
        <rFont val="Lato"/>
        <family val="2"/>
      </rPr>
      <t xml:space="preserve">axes, </t>
    </r>
    <r>
      <rPr>
        <b/>
        <u/>
        <sz val="12"/>
        <color indexed="55"/>
        <rFont val="Lato"/>
        <family val="2"/>
      </rPr>
      <t>D</t>
    </r>
    <r>
      <rPr>
        <sz val="12"/>
        <color indexed="55"/>
        <rFont val="Lato"/>
        <family val="2"/>
      </rPr>
      <t xml:space="preserve">epreciation, </t>
    </r>
    <r>
      <rPr>
        <b/>
        <u/>
        <sz val="12"/>
        <color indexed="55"/>
        <rFont val="Lato"/>
        <family val="2"/>
      </rPr>
      <t>A</t>
    </r>
    <r>
      <rPr>
        <sz val="12"/>
        <color indexed="55"/>
        <rFont val="Lato"/>
        <family val="2"/>
      </rPr>
      <t>mortization</t>
    </r>
  </si>
  <si>
    <r>
      <rPr>
        <b/>
        <i/>
        <sz val="12"/>
        <color rgb="FF00629B"/>
        <rFont val="Lato"/>
        <family val="2"/>
      </rPr>
      <t>Acquired Business Growth:</t>
    </r>
    <r>
      <rPr>
        <b/>
        <i/>
        <sz val="12"/>
        <color theme="4"/>
        <rFont val="Lato"/>
        <family val="2"/>
      </rPr>
      <t xml:space="preserve">  </t>
    </r>
    <r>
      <rPr>
        <b/>
        <sz val="12"/>
        <rFont val="Lato"/>
        <family val="2"/>
      </rPr>
      <t>Revenues that were puchased (i.e., the acquisition of another agency or book of business). This</t>
    </r>
    <r>
      <rPr>
        <b/>
        <sz val="12"/>
        <color theme="1"/>
        <rFont val="Lato"/>
        <family val="2"/>
      </rPr>
      <t xml:space="preserve"> reflects acquired revenues in the first year they are booked only; the percentage indicates the significance of acquisition activity to the agency's revenues. 
</t>
    </r>
  </si>
  <si>
    <r>
      <rPr>
        <b/>
        <i/>
        <sz val="12"/>
        <color rgb="FF00629B"/>
        <rFont val="Lato"/>
        <family val="2"/>
      </rPr>
      <t>Brokerage Commission Expense:</t>
    </r>
    <r>
      <rPr>
        <b/>
        <i/>
        <sz val="12"/>
        <color theme="4"/>
        <rFont val="Lato"/>
        <family val="2"/>
      </rPr>
      <t xml:space="preserve"> </t>
    </r>
    <r>
      <rPr>
        <b/>
        <sz val="12"/>
        <color theme="1"/>
        <rFont val="Lato"/>
        <family val="2"/>
      </rPr>
      <t>Commissions paid to other agencies or brokers. In-house producers compensated on a 1099 are included in the compensation section.</t>
    </r>
  </si>
  <si>
    <t>Enter your Total Pro Forma Net Revenues:</t>
  </si>
  <si>
    <t>Bonus/Compensation Paid Last Fiscal Year</t>
  </si>
  <si>
    <t>Perks or Other Benefits Paid Last Fiscal Year</t>
  </si>
  <si>
    <t>One-time Extraordinary Revenues</t>
  </si>
  <si>
    <t>Earned Last Fiscal Year</t>
  </si>
  <si>
    <t>One-time Extraordinary Expenses</t>
  </si>
  <si>
    <t>Incurred Last Fiscal Year</t>
  </si>
  <si>
    <t>If agency was owned by a third party, enter expenses that would not be paid:</t>
  </si>
  <si>
    <t>Pro Forma Revenue per Employee</t>
  </si>
  <si>
    <t>Pro Forma Compensation per Employee</t>
  </si>
  <si>
    <t>Pro Forma Spread per Employee</t>
  </si>
  <si>
    <t>% of Producers Hired over the Last 5 Years</t>
  </si>
  <si>
    <t>That Have Met Their Production Goals</t>
  </si>
  <si>
    <r>
      <rPr>
        <b/>
        <i/>
        <sz val="12"/>
        <color rgb="FF00629B"/>
        <rFont val="Lato"/>
        <family val="2"/>
      </rPr>
      <t>Comparison Group:</t>
    </r>
    <r>
      <rPr>
        <b/>
        <sz val="12"/>
        <color theme="1"/>
        <rFont val="Lato"/>
        <family val="2"/>
      </rPr>
      <t xml:space="preserve"> The</t>
    </r>
    <r>
      <rPr>
        <b/>
        <i/>
        <sz val="12"/>
        <color theme="1"/>
        <rFont val="Lato"/>
        <family val="2"/>
      </rPr>
      <t xml:space="preserve"> Best Practices</t>
    </r>
    <r>
      <rPr>
        <b/>
        <sz val="12"/>
        <color theme="1"/>
        <rFont val="Lato"/>
        <family val="2"/>
      </rPr>
      <t>firms in the same revenue category or the firms in the same affinity group against which your agency's results are being compared.</t>
    </r>
  </si>
  <si>
    <r>
      <rPr>
        <b/>
        <i/>
        <sz val="12"/>
        <color rgb="FF00629B"/>
        <rFont val="Lato"/>
        <family val="2"/>
      </rPr>
      <t>EBITDA:</t>
    </r>
    <r>
      <rPr>
        <b/>
        <sz val="12"/>
        <color rgb="FF00629B"/>
        <rFont val="Lato"/>
        <family val="2"/>
      </rPr>
      <t xml:space="preserve"> </t>
    </r>
    <r>
      <rPr>
        <b/>
        <sz val="12"/>
        <color theme="1"/>
        <rFont val="Lato"/>
        <family val="2"/>
      </rPr>
      <t>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</si>
  <si>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rgb="FF00629B"/>
        <rFont val="Lato"/>
        <family val="2"/>
      </rPr>
      <t>Net Commissions and Fees Growth:</t>
    </r>
    <r>
      <rPr>
        <b/>
        <sz val="12"/>
        <color theme="1"/>
        <rFont val="Lato"/>
        <family val="2"/>
      </rPr>
      <t xml:space="preserve"> Excludes the impact of brokerage commission expenses; net revenue growth also includes the impact of growth in other revenue income, including contingents and bonuses.</t>
    </r>
  </si>
  <si>
    <r>
      <rPr>
        <b/>
        <i/>
        <sz val="12"/>
        <color rgb="FF00629B"/>
        <rFont val="Lato"/>
        <family val="2"/>
      </rPr>
      <t>New Business Growth:</t>
    </r>
    <r>
      <rPr>
        <b/>
        <sz val="12"/>
        <rFont val="Lato"/>
        <family val="2"/>
      </rPr>
      <t xml:space="preserve"> New</t>
    </r>
    <r>
      <rPr>
        <b/>
        <sz val="12"/>
        <color theme="1"/>
        <rFont val="Lato"/>
        <family val="2"/>
      </rPr>
      <t xml:space="preserve"> revenues as a percent of prior year's total revenues for the line of business. This reflects sales to new clients, as well as sales of new products and services to existing clients. </t>
    </r>
  </si>
  <si>
    <r>
      <rPr>
        <b/>
        <i/>
        <sz val="12"/>
        <color rgb="FF00629B"/>
        <rFont val="Lato"/>
        <family val="2"/>
      </rPr>
      <t xml:space="preserve">Operating Pre-Tax Profit: </t>
    </r>
    <r>
      <rPr>
        <b/>
        <sz val="12"/>
        <rFont val="Lato"/>
        <family val="2"/>
      </rPr>
      <t>Pr</t>
    </r>
    <r>
      <rPr>
        <b/>
        <sz val="12"/>
        <color theme="1"/>
        <rFont val="Lato"/>
        <family val="2"/>
      </rPr>
      <t xml:space="preserve">ovides a measure of profitability from controllable sources by eliminating contingents and bonuses. </t>
    </r>
  </si>
  <si>
    <r>
      <rPr>
        <b/>
        <i/>
        <sz val="12"/>
        <color rgb="FF00629B"/>
        <rFont val="Lato"/>
        <family val="2"/>
      </rPr>
      <t>Organic Growth:</t>
    </r>
    <r>
      <rPr>
        <b/>
        <i/>
        <sz val="12"/>
        <color theme="4"/>
        <rFont val="Lato"/>
        <family val="2"/>
      </rPr>
      <t xml:space="preserve"> </t>
    </r>
    <r>
      <rPr>
        <b/>
        <sz val="12"/>
        <rFont val="Lato"/>
        <family val="2"/>
      </rPr>
      <t>Measure</t>
    </r>
    <r>
      <rPr>
        <b/>
        <sz val="12"/>
        <color theme="1"/>
        <rFont val="Lato"/>
        <family val="2"/>
      </rPr>
      <t>d as a percent of prior year revenues; excludes acquisition revenues and divestitures.</t>
    </r>
  </si>
  <si>
    <r>
      <rPr>
        <b/>
        <i/>
        <sz val="12"/>
        <color rgb="FF00629B"/>
        <rFont val="Lato"/>
        <family val="2"/>
      </rPr>
      <t>Pre-Tax Profit:</t>
    </r>
    <r>
      <rPr>
        <b/>
        <sz val="12"/>
        <color rgb="FF00629B"/>
        <rFont val="Lato"/>
        <family val="2"/>
      </rPr>
      <t xml:space="preserve"> </t>
    </r>
    <r>
      <rPr>
        <b/>
        <sz val="12"/>
        <color theme="1"/>
        <rFont val="Lato"/>
        <family val="2"/>
      </rPr>
      <t xml:space="preserve">Provides a high-level measure of profitability and includes all revenues and expenses with the exception of taxes. </t>
    </r>
  </si>
  <si>
    <r>
      <rPr>
        <b/>
        <i/>
        <sz val="12"/>
        <color rgb="FF00629B"/>
        <rFont val="Lato"/>
        <family val="2"/>
      </rPr>
      <t>Pro Forma EBITDA:</t>
    </r>
    <r>
      <rPr>
        <b/>
        <i/>
        <sz val="12"/>
        <color theme="4"/>
        <rFont val="Lato"/>
        <family val="2"/>
      </rPr>
      <t xml:space="preserve"> </t>
    </r>
    <r>
      <rPr>
        <b/>
        <sz val="12"/>
        <rFont val="Lato"/>
        <family val="2"/>
      </rPr>
      <t xml:space="preserve">Excludes </t>
    </r>
    <r>
      <rPr>
        <b/>
        <sz val="12"/>
        <color theme="1"/>
        <rFont val="Lato"/>
        <family val="2"/>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</si>
  <si>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rgb="FF00629B"/>
        <rFont val="Lato"/>
        <family val="2"/>
      </rPr>
      <t>Pro Forma Operating Pre-Tax Profit:</t>
    </r>
    <r>
      <rPr>
        <b/>
        <i/>
        <sz val="12"/>
        <color theme="4"/>
        <rFont val="Lato"/>
        <family val="2"/>
      </rPr>
      <t xml:space="preserve"> </t>
    </r>
    <r>
      <rPr>
        <b/>
        <sz val="12"/>
        <rFont val="Lato"/>
        <family val="2"/>
      </rPr>
      <t>Prov</t>
    </r>
    <r>
      <rPr>
        <b/>
        <sz val="12"/>
        <color theme="1"/>
        <rFont val="Lato"/>
        <family val="2"/>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</si>
  <si>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rgb="FF00629B"/>
        <rFont val="Lato"/>
        <family val="2"/>
      </rPr>
      <t>Pro Forma Pre-Tax Profit:</t>
    </r>
    <r>
      <rPr>
        <b/>
        <sz val="12"/>
        <color theme="1"/>
        <rFont val="Lato"/>
        <family val="2"/>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</si>
  <si>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rgb="FF00629B"/>
        <rFont val="Lato"/>
        <family val="2"/>
      </rPr>
      <t>Producer Classification:</t>
    </r>
    <r>
      <rPr>
        <b/>
        <sz val="12"/>
        <color theme="1"/>
        <rFont val="Lato"/>
        <family val="2"/>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</si>
  <si>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rgb="FF00629B"/>
        <rFont val="Lato"/>
        <family val="2"/>
      </rPr>
      <t>Renewal Business Growth:</t>
    </r>
    <r>
      <rPr>
        <b/>
        <sz val="12"/>
        <color theme="4"/>
        <rFont val="Lato"/>
        <family val="2"/>
      </rPr>
      <t xml:space="preserve"> </t>
    </r>
    <r>
      <rPr>
        <b/>
        <sz val="12"/>
        <rFont val="Lato"/>
        <family val="2"/>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</si>
  <si>
    <r>
      <rPr>
        <b/>
        <i/>
        <sz val="12"/>
        <color rgb="FF00629B"/>
        <rFont val="Lato"/>
        <family val="2"/>
      </rPr>
      <t xml:space="preserve">Rule of 20 Score: </t>
    </r>
    <r>
      <rPr>
        <b/>
        <sz val="12"/>
        <rFont val="Lato"/>
        <family val="2"/>
      </rPr>
      <t>A quic</t>
    </r>
    <r>
      <rPr>
        <b/>
        <sz val="12"/>
        <color theme="1"/>
        <rFont val="Lato"/>
        <family val="2"/>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</si>
  <si>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rgb="FF00629B"/>
        <rFont val="Lato"/>
        <family val="2"/>
      </rPr>
      <t xml:space="preserve">Top Quartile: </t>
    </r>
    <r>
      <rPr>
        <b/>
        <sz val="12"/>
        <rFont val="Lato"/>
        <family val="2"/>
      </rPr>
      <t>T</t>
    </r>
    <r>
      <rPr>
        <b/>
        <sz val="12"/>
        <color theme="1"/>
        <rFont val="Lato"/>
        <family val="2"/>
      </rPr>
      <t>he average results achieved by the Top 25% of the firms in the group for that particular factor or line item. The firms comprising this group will be different for each factor or line item.</t>
    </r>
  </si>
  <si>
    <r>
      <rPr>
        <b/>
        <i/>
        <sz val="12"/>
        <color rgb="FF00629B"/>
        <rFont val="Lato"/>
        <family val="2"/>
      </rPr>
      <t>Total Growth:</t>
    </r>
    <r>
      <rPr>
        <b/>
        <i/>
        <sz val="12"/>
        <color theme="4"/>
        <rFont val="Lato"/>
        <family val="2"/>
      </rPr>
      <t xml:space="preserve"> </t>
    </r>
    <r>
      <rPr>
        <b/>
        <sz val="12"/>
        <rFont val="Lato"/>
        <family val="2"/>
      </rPr>
      <t>M</t>
    </r>
    <r>
      <rPr>
        <b/>
        <sz val="12"/>
        <color theme="1"/>
        <rFont val="Lato"/>
        <family val="2"/>
      </rPr>
      <t>easured as a percent of prior year revenues; includes acquisition revenues.</t>
    </r>
  </si>
  <si>
    <r>
      <rPr>
        <b/>
        <i/>
        <sz val="12"/>
        <color rgb="FF00629B"/>
        <rFont val="Lato"/>
        <family val="2"/>
      </rPr>
      <t>WAPA (Weighted Average Producer Age):</t>
    </r>
    <r>
      <rPr>
        <b/>
        <i/>
        <sz val="12"/>
        <color theme="4"/>
        <rFont val="Lato"/>
        <family val="2"/>
      </rPr>
      <t xml:space="preserve"> </t>
    </r>
    <r>
      <rPr>
        <b/>
        <sz val="12"/>
        <rFont val="Lato"/>
        <family val="2"/>
      </rPr>
      <t>A me</t>
    </r>
    <r>
      <rPr>
        <b/>
        <sz val="12"/>
        <color theme="1"/>
        <rFont val="Lato"/>
        <family val="2"/>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</si>
  <si>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rgb="FF00629B"/>
        <rFont val="Lato"/>
        <family val="2"/>
      </rPr>
      <t>WASA (Weighted Average Shareholder Age):</t>
    </r>
    <r>
      <rPr>
        <b/>
        <i/>
        <sz val="12"/>
        <rFont val="Lato"/>
        <family val="2"/>
      </rPr>
      <t xml:space="preserve"> A</t>
    </r>
    <r>
      <rPr>
        <b/>
        <sz val="12"/>
        <color theme="1"/>
        <rFont val="Lato"/>
        <family val="2"/>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</si>
  <si>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t>couldn't locate in study</t>
  </si>
  <si>
    <r>
      <t xml:space="preserve">2023 </t>
    </r>
    <r>
      <rPr>
        <b/>
        <i/>
        <sz val="18"/>
        <color rgb="FF002E5D"/>
        <rFont val="Montserrat"/>
      </rPr>
      <t>Best Practices Study</t>
    </r>
    <r>
      <rPr>
        <b/>
        <sz val="18"/>
        <color rgb="FF002E5D"/>
        <rFont val="Montserrat"/>
      </rPr>
      <t xml:space="preserve"> Comparison Workbook</t>
    </r>
  </si>
  <si>
    <r>
      <t>This workbook allows you to compare your most recently completed year-end (</t>
    </r>
    <r>
      <rPr>
        <i/>
        <sz val="12"/>
        <rFont val="Lato"/>
        <family val="2"/>
      </rPr>
      <t>Current FYE</t>
    </r>
    <r>
      <rPr>
        <sz val="12"/>
        <rFont val="Lato"/>
        <family val="2"/>
      </rPr>
      <t>) results with the other 2023</t>
    </r>
  </si>
  <si>
    <r>
      <t xml:space="preserve">this workbook can be found in the  </t>
    </r>
    <r>
      <rPr>
        <b/>
        <i/>
        <sz val="12"/>
        <rFont val="Lato"/>
        <family val="2"/>
      </rPr>
      <t>2023 Best Practices Study.</t>
    </r>
  </si>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</sst>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47" x14ac:knownFonts="1">
    <font>
      <sz val="11"/>
      <name val="Times New Roman"/>
    </font>
    <font>
      <sz val="11"/>
      <name val="Times New Roman"/>
      <family val="1"/>
    </font>
    <font>
      <sz val="12"/>
      <name val="Helv"/>
    </font>
    <font>
      <u/>
      <sz val="11"/>
      <color theme="10"/>
      <name val="Times New Roman"/>
      <family val="1"/>
    </font>
    <font>
      <u/>
      <sz val="11"/>
      <color theme="11"/>
      <name val="Times New Roman"/>
      <family val="1"/>
    </font>
    <font>
      <sz val="12"/>
      <name val="Calibri"/>
      <family val="2"/>
      <scheme val="minor"/>
    </font>
    <font>
      <sz val="12"/>
      <color theme="0" tint="-4.9989318521683403E-2"/>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sz val="12"/>
      <color rgb="FFFF0000"/>
      <name val="Calibri"/>
      <family val="2"/>
      <scheme val="minor"/>
    </font>
    <font>
      <sz val="12"/>
      <color theme="1"/>
      <name val="Calibri"/>
      <family val="2"/>
      <scheme val="minor"/>
    </font>
    <font>
      <sz val="12"/>
      <color indexed="18"/>
      <name val="Calibri"/>
      <family val="2"/>
      <scheme val="minor"/>
    </font>
    <font>
      <sz val="12"/>
      <color indexed="9"/>
      <name val="Calibri"/>
      <family val="2"/>
      <scheme val="minor"/>
    </font>
    <font>
      <sz val="14"/>
      <color theme="1"/>
      <name val="Calibri"/>
      <family val="2"/>
      <scheme val="minor"/>
    </font>
    <font>
      <sz val="14"/>
      <color rgb="FFFF0000"/>
      <name val="Calibri"/>
      <family val="2"/>
      <scheme val="minor"/>
    </font>
    <font>
      <u/>
      <sz val="12"/>
      <color indexed="9"/>
      <name val="Calibri"/>
      <family val="2"/>
      <scheme val="minor"/>
    </font>
    <font>
      <b/>
      <sz val="12"/>
      <color indexed="18"/>
      <name val="Calibri"/>
      <family val="2"/>
      <scheme val="minor"/>
    </font>
    <font>
      <b/>
      <sz val="12"/>
      <color rgb="FF002E5D"/>
      <name val="Lato"/>
      <family val="2"/>
    </font>
    <font>
      <b/>
      <sz val="18"/>
      <color rgb="FF002E5D"/>
      <name val="Montserrat"/>
    </font>
    <font>
      <b/>
      <i/>
      <sz val="18"/>
      <color rgb="FF002E5D"/>
      <name val="Montserrat"/>
    </font>
    <font>
      <b/>
      <u/>
      <sz val="12"/>
      <name val="Lato"/>
      <family val="2"/>
    </font>
    <font>
      <sz val="12"/>
      <name val="Lato"/>
      <family val="2"/>
    </font>
    <font>
      <i/>
      <sz val="12"/>
      <name val="Lato"/>
      <family val="2"/>
    </font>
    <font>
      <b/>
      <i/>
      <sz val="12"/>
      <name val="Lato"/>
      <family val="2"/>
    </font>
    <font>
      <b/>
      <sz val="12"/>
      <color rgb="FFFF0000"/>
      <name val="Lato"/>
      <family val="2"/>
    </font>
    <font>
      <b/>
      <sz val="12"/>
      <name val="Lato"/>
      <family val="2"/>
    </font>
    <font>
      <u/>
      <sz val="12"/>
      <name val="Lato"/>
      <family val="2"/>
    </font>
    <font>
      <sz val="12"/>
      <color rgb="FFFF0000"/>
      <name val="Lato"/>
      <family val="2"/>
    </font>
    <font>
      <b/>
      <i/>
      <u/>
      <sz val="12"/>
      <name val="Lato"/>
      <family val="2"/>
    </font>
    <font>
      <u/>
      <sz val="12"/>
      <color theme="10"/>
      <name val="Lato"/>
      <family val="2"/>
    </font>
    <font>
      <b/>
      <sz val="14"/>
      <name val="Lato"/>
      <family val="2"/>
    </font>
    <font>
      <sz val="14"/>
      <name val="Lato"/>
      <family val="2"/>
    </font>
    <font>
      <sz val="14"/>
      <color indexed="10"/>
      <name val="Lato"/>
      <family val="2"/>
    </font>
    <font>
      <i/>
      <sz val="14"/>
      <name val="Lato"/>
      <family val="2"/>
    </font>
    <font>
      <sz val="14"/>
      <color indexed="12"/>
      <name val="Lato"/>
      <family val="2"/>
    </font>
    <font>
      <sz val="12"/>
      <color indexed="12"/>
      <name val="Lato"/>
      <family val="2"/>
    </font>
    <font>
      <b/>
      <sz val="16"/>
      <color theme="0"/>
      <name val="Lato"/>
      <family val="2"/>
    </font>
    <font>
      <sz val="16"/>
      <color theme="0"/>
      <name val="Lato"/>
      <family val="2"/>
    </font>
    <font>
      <sz val="16"/>
      <color rgb="FF008000"/>
      <name val="Lato"/>
      <family val="2"/>
    </font>
    <font>
      <sz val="14"/>
      <color rgb="FF008000"/>
      <name val="Lato"/>
      <family val="2"/>
    </font>
    <font>
      <b/>
      <sz val="12"/>
      <color theme="1"/>
      <name val="Lato"/>
      <family val="2"/>
    </font>
    <font>
      <sz val="12"/>
      <color theme="1"/>
      <name val="Lato"/>
      <family val="2"/>
    </font>
    <font>
      <sz val="16"/>
      <color theme="1"/>
      <name val="Lato"/>
      <family val="2"/>
    </font>
    <font>
      <b/>
      <sz val="14"/>
      <color theme="1"/>
      <name val="Lato"/>
      <family val="2"/>
    </font>
    <font>
      <b/>
      <i/>
      <sz val="12"/>
      <color theme="1"/>
      <name val="Lato"/>
      <family val="2"/>
    </font>
    <font>
      <b/>
      <sz val="16"/>
      <name val="Lato"/>
      <family val="2"/>
    </font>
    <font>
      <sz val="14"/>
      <color indexed="17"/>
      <name val="Lato"/>
      <family val="2"/>
    </font>
    <font>
      <b/>
      <sz val="14"/>
      <color indexed="17"/>
      <name val="Lato"/>
      <family val="2"/>
    </font>
    <font>
      <b/>
      <sz val="14"/>
      <color rgb="FF008000"/>
      <name val="Lato"/>
      <family val="2"/>
    </font>
    <font>
      <sz val="10"/>
      <color indexed="23"/>
      <name val="Lato"/>
      <family val="2"/>
    </font>
    <font>
      <sz val="9"/>
      <color indexed="10"/>
      <name val="Lato"/>
      <family val="2"/>
    </font>
    <font>
      <sz val="12"/>
      <color indexed="17"/>
      <name val="Lato"/>
      <family val="2"/>
    </font>
    <font>
      <b/>
      <u/>
      <sz val="14"/>
      <name val="Lato"/>
      <family val="2"/>
    </font>
    <font>
      <b/>
      <i/>
      <sz val="14"/>
      <name val="Lato"/>
      <family val="2"/>
    </font>
    <font>
      <b/>
      <sz val="10"/>
      <name val="Lato"/>
      <family val="2"/>
    </font>
    <font>
      <b/>
      <sz val="12"/>
      <color indexed="17"/>
      <name val="Lato"/>
      <family val="2"/>
    </font>
    <font>
      <b/>
      <sz val="10"/>
      <color indexed="17"/>
      <name val="Lato"/>
      <family val="2"/>
    </font>
    <font>
      <sz val="12"/>
      <color indexed="49"/>
      <name val="Lato"/>
      <family val="2"/>
    </font>
    <font>
      <i/>
      <sz val="14"/>
      <color rgb="FF008578"/>
      <name val="Lato"/>
      <family val="2"/>
    </font>
    <font>
      <i/>
      <sz val="12"/>
      <color rgb="FF008578"/>
      <name val="Lato"/>
      <family val="2"/>
    </font>
    <font>
      <b/>
      <i/>
      <sz val="12"/>
      <color rgb="FF008578"/>
      <name val="Lato"/>
      <family val="2"/>
    </font>
    <font>
      <b/>
      <i/>
      <sz val="16"/>
      <color rgb="FF008578"/>
      <name val="Lato"/>
      <family val="2"/>
    </font>
    <font>
      <b/>
      <i/>
      <sz val="14"/>
      <color rgb="FF008578"/>
      <name val="Lato"/>
      <family val="2"/>
    </font>
    <font>
      <sz val="12"/>
      <color rgb="FF008578"/>
      <name val="Lato"/>
      <family val="2"/>
    </font>
    <font>
      <b/>
      <i/>
      <sz val="9"/>
      <color rgb="FF008578"/>
      <name val="Lato"/>
      <family val="2"/>
    </font>
    <font>
      <i/>
      <sz val="12"/>
      <color rgb="FF008578"/>
      <name val="Calibri"/>
      <family val="2"/>
      <scheme val="minor"/>
    </font>
    <font>
      <b/>
      <sz val="14"/>
      <color rgb="FF008578"/>
      <name val="Lato"/>
      <family val="2"/>
    </font>
    <font>
      <sz val="14"/>
      <color theme="1"/>
      <name val="Lato"/>
      <family val="2"/>
    </font>
    <font>
      <sz val="14"/>
      <color rgb="FFFF0000"/>
      <name val="Lato"/>
      <family val="2"/>
    </font>
    <font>
      <b/>
      <i/>
      <sz val="8"/>
      <name val="Lato"/>
      <family val="2"/>
    </font>
    <font>
      <sz val="12"/>
      <color rgb="FFC00000"/>
      <name val="Lato"/>
      <family val="2"/>
    </font>
    <font>
      <sz val="10"/>
      <color indexed="55"/>
      <name val="Lato"/>
      <family val="2"/>
    </font>
    <font>
      <sz val="10"/>
      <name val="Lato"/>
      <family val="2"/>
    </font>
    <font>
      <sz val="10"/>
      <color indexed="17"/>
      <name val="Lato"/>
      <family val="2"/>
    </font>
    <font>
      <i/>
      <sz val="10"/>
      <name val="Lato"/>
      <family val="2"/>
    </font>
    <font>
      <i/>
      <sz val="12"/>
      <color rgb="FFFF0000"/>
      <name val="Lato"/>
      <family val="2"/>
    </font>
    <font>
      <b/>
      <i/>
      <sz val="12"/>
      <color indexed="10"/>
      <name val="Lato"/>
      <family val="2"/>
    </font>
    <font>
      <i/>
      <sz val="12"/>
      <color indexed="10"/>
      <name val="Lato"/>
      <family val="2"/>
    </font>
    <font>
      <sz val="10"/>
      <color theme="0" tint="-0.499984740745262"/>
      <name val="Lato"/>
      <family val="2"/>
    </font>
    <font>
      <sz val="11"/>
      <name val="Lato"/>
      <family val="2"/>
    </font>
    <font>
      <i/>
      <sz val="10"/>
      <color rgb="FF008578"/>
      <name val="Lato"/>
      <family val="2"/>
    </font>
    <font>
      <sz val="14"/>
      <color rgb="FF008578"/>
      <name val="Lato"/>
      <family val="2"/>
    </font>
    <font>
      <sz val="16"/>
      <color rgb="FF008578"/>
      <name val="Lato"/>
      <family val="2"/>
    </font>
    <font>
      <sz val="10"/>
      <color rgb="FF008578"/>
      <name val="Lato"/>
      <family val="2"/>
    </font>
    <font>
      <sz val="14"/>
      <color theme="0"/>
      <name val="Lato"/>
      <family val="2"/>
    </font>
    <font>
      <u/>
      <sz val="14"/>
      <name val="Lato"/>
      <family val="2"/>
    </font>
    <font>
      <sz val="12"/>
      <color rgb="FF008000"/>
      <name val="Lato"/>
      <family val="2"/>
    </font>
    <font>
      <sz val="12"/>
      <color theme="0"/>
      <name val="Lato"/>
      <family val="2"/>
    </font>
    <font>
      <sz val="12"/>
      <color indexed="55"/>
      <name val="Lato"/>
      <family val="2"/>
    </font>
    <font>
      <i/>
      <sz val="12"/>
      <color indexed="55"/>
      <name val="Lato"/>
      <family val="2"/>
    </font>
    <font>
      <b/>
      <sz val="12"/>
      <color indexed="12"/>
      <name val="Lato"/>
      <family val="2"/>
    </font>
    <font>
      <b/>
      <sz val="12"/>
      <color rgb="FF008000"/>
      <name val="Lato"/>
      <family val="2"/>
    </font>
    <font>
      <b/>
      <sz val="12"/>
      <color theme="0"/>
      <name val="Lato"/>
      <family val="2"/>
    </font>
    <font>
      <b/>
      <sz val="12"/>
      <color rgb="FF008578"/>
      <name val="Lato"/>
      <family val="2"/>
    </font>
    <font>
      <b/>
      <sz val="10"/>
      <color rgb="FF008578"/>
      <name val="Lato"/>
      <family val="2"/>
    </font>
    <font>
      <sz val="12"/>
      <color indexed="18"/>
      <name val="Lato"/>
      <family val="2"/>
    </font>
    <font>
      <u/>
      <sz val="12"/>
      <color indexed="17"/>
      <name val="Lato"/>
      <family val="2"/>
    </font>
    <font>
      <sz val="12"/>
      <color indexed="10"/>
      <name val="Lato"/>
      <family val="2"/>
    </font>
    <font>
      <sz val="12"/>
      <color rgb="FF002060"/>
      <name val="Lato"/>
      <family val="2"/>
    </font>
    <font>
      <i/>
      <u/>
      <sz val="12"/>
      <name val="Lato"/>
      <family val="2"/>
    </font>
    <font>
      <sz val="11"/>
      <color indexed="55"/>
      <name val="Lato"/>
      <family val="2"/>
    </font>
    <font>
      <u/>
      <sz val="11"/>
      <name val="Lato"/>
      <family val="2"/>
    </font>
    <font>
      <i/>
      <sz val="11"/>
      <color rgb="FF008578"/>
      <name val="Lato"/>
      <family val="2"/>
    </font>
    <font>
      <i/>
      <sz val="10"/>
      <color rgb="FF008000"/>
      <name val="Lato"/>
      <family val="2"/>
    </font>
    <font>
      <sz val="11"/>
      <color rgb="FF008000"/>
      <name val="Lato"/>
      <family val="2"/>
    </font>
    <font>
      <sz val="11"/>
      <color rgb="FF008578"/>
      <name val="Lato"/>
      <family val="2"/>
    </font>
    <font>
      <sz val="12"/>
      <color indexed="9"/>
      <name val="Lato"/>
      <family val="2"/>
    </font>
    <font>
      <sz val="11"/>
      <color rgb="FFC00000"/>
      <name val="Lato"/>
      <family val="2"/>
    </font>
    <font>
      <b/>
      <u/>
      <sz val="12"/>
      <color indexed="55"/>
      <name val="Lato"/>
      <family val="2"/>
    </font>
    <font>
      <sz val="10"/>
      <color indexed="12"/>
      <name val="Lato"/>
      <family val="2"/>
    </font>
    <font>
      <sz val="11"/>
      <color indexed="12"/>
      <name val="Lato"/>
      <family val="2"/>
    </font>
    <font>
      <i/>
      <sz val="11"/>
      <color rgb="FF008000"/>
      <name val="Lato"/>
      <family val="2"/>
    </font>
    <font>
      <i/>
      <sz val="10"/>
      <color indexed="12"/>
      <name val="Lato"/>
      <family val="2"/>
    </font>
    <font>
      <sz val="9"/>
      <name val="Lato"/>
      <family val="2"/>
    </font>
    <font>
      <i/>
      <sz val="11"/>
      <color indexed="55"/>
      <name val="Lato"/>
      <family val="2"/>
    </font>
    <font>
      <b/>
      <sz val="24"/>
      <color theme="1"/>
      <name val="Lato"/>
      <family val="2"/>
    </font>
    <font>
      <b/>
      <sz val="11"/>
      <color theme="1"/>
      <name val="Lato"/>
      <family val="2"/>
    </font>
    <font>
      <b/>
      <sz val="11"/>
      <name val="Lato"/>
      <family val="2"/>
    </font>
    <font>
      <b/>
      <i/>
      <sz val="12"/>
      <color rgb="FF00629B"/>
      <name val="Lato"/>
      <family val="2"/>
    </font>
    <font>
      <b/>
      <i/>
      <sz val="12"/>
      <color theme="4"/>
      <name val="Lato"/>
      <family val="2"/>
    </font>
    <font>
      <b/>
      <sz val="12"/>
      <color theme="4"/>
      <name val="Lato"/>
      <family val="2"/>
    </font>
    <font>
      <b/>
      <sz val="12"/>
      <color rgb="FF00629B"/>
      <name val="Lato"/>
      <family val="2"/>
    </font>
    <font>
      <b/>
      <sz val="24"/>
      <color rgb="FF002E5D"/>
      <name val="Lato"/>
      <family val="2"/>
    </font>
    <font>
      <b/>
      <sz val="12"/>
      <color theme="0" tint="-4.9989318521683403E-2"/>
      <name val="Calibri"/>
      <family val="2"/>
      <scheme val="minor"/>
    </font>
    <font>
      <b/>
      <sz val="12"/>
      <color rgb="FFFF0000"/>
      <name val="Calibri"/>
      <family val="2"/>
      <scheme val="minor"/>
    </font>
    <font>
      <i/>
      <sz val="12"/>
      <color theme="1"/>
      <name val="Lato"/>
      <family val="2"/>
    </font>
    <font>
      <b/>
      <sz val="14"/>
      <color rgb="FFFF0000"/>
      <name val="Calibri"/>
      <family val="2"/>
      <scheme val="minor"/>
    </font>
    <font>
      <sz val="14"/>
      <color theme="0"/>
      <name val="Calibri"/>
      <family val="2"/>
      <scheme val="minor"/>
    </font>
    <font>
      <sz val="12"/>
      <color theme="0"/>
      <name val="Calibri"/>
      <family val="2"/>
      <scheme val="minor"/>
    </font>
    <font>
      <b/>
      <sz val="12"/>
      <color theme="0"/>
      <name val="Calibri"/>
      <family val="2"/>
      <scheme val="minor"/>
    </font>
    <font>
      <b/>
      <sz val="14"/>
      <color theme="0"/>
      <name val="Calibri"/>
      <family val="2"/>
      <scheme val="minor"/>
    </font>
    <font>
      <b/>
      <u/>
      <sz val="14"/>
      <color theme="0"/>
      <name val="Calibri"/>
      <family val="2"/>
      <scheme val="minor"/>
    </font>
    <font>
      <sz val="10"/>
      <color theme="0"/>
      <name val="Calibri"/>
      <family val="2"/>
      <scheme val="minor"/>
    </font>
    <font>
      <b/>
      <sz val="10"/>
      <color theme="0"/>
      <name val="Calibri"/>
      <family val="2"/>
      <scheme val="minor"/>
    </font>
    <font>
      <sz val="10"/>
      <color theme="0"/>
      <name val="Lato"/>
      <family val="2"/>
    </font>
    <font>
      <b/>
      <u/>
      <sz val="10"/>
      <color theme="0"/>
      <name val="Lato"/>
      <family val="2"/>
    </font>
    <font>
      <b/>
      <u/>
      <sz val="12"/>
      <color theme="0"/>
      <name val="Lato"/>
      <family val="2"/>
    </font>
    <font>
      <b/>
      <sz val="14"/>
      <color theme="0"/>
      <name val="Lato"/>
      <family val="2"/>
    </font>
    <font>
      <b/>
      <sz val="10"/>
      <color theme="0"/>
      <name val="Lato"/>
      <family val="2"/>
    </font>
    <font>
      <b/>
      <i/>
      <sz val="12"/>
      <color theme="0"/>
      <name val="Lato"/>
      <family val="2"/>
    </font>
    <font>
      <sz val="11"/>
      <color theme="0"/>
      <name val="Lato"/>
      <family val="2"/>
    </font>
    <font>
      <strike/>
      <sz val="12"/>
      <color theme="0"/>
      <name val="Lato"/>
      <family val="2"/>
    </font>
    <font>
      <strike/>
      <sz val="10"/>
      <color theme="0"/>
      <name val="Lato"/>
      <family val="2"/>
    </font>
    <font>
      <b/>
      <sz val="14"/>
      <color rgb="FFFF0000"/>
      <name val="Lato"/>
      <family val="2"/>
    </font>
    <font>
      <sz val="11"/>
      <color rgb="FFFF0000"/>
      <name val="Lato"/>
      <family val="2"/>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2E5D"/>
        <bgColor indexed="64"/>
      </patternFill>
    </fill>
  </fills>
  <borders count="20">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cellStyleXfs>
  <cellXfs count="792">
    <xf numFmtId="0" fontId="0" fillId="0" borderId="0" xfId="0"/>
    <xf numFmtId="165" fontId="5" fillId="0" borderId="0" xfId="9" applyFont="1" applyAlignment="1">
      <alignment vertical="center"/>
    </xf>
    <xf numFmtId="165" fontId="5" fillId="0" borderId="0" xfId="9" applyFont="1" applyAlignment="1">
      <alignment horizontal="right" vertical="center"/>
    </xf>
    <xf numFmtId="165" fontId="6" fillId="0" borderId="0" xfId="9" applyFont="1" applyAlignment="1">
      <alignment vertical="center"/>
    </xf>
    <xf numFmtId="165" fontId="7" fillId="0" borderId="0" xfId="9" applyFont="1" applyAlignment="1">
      <alignment vertical="center"/>
    </xf>
    <xf numFmtId="165" fontId="8" fillId="0" borderId="0" xfId="9" applyFont="1" applyAlignment="1">
      <alignment vertical="center"/>
    </xf>
    <xf numFmtId="170" fontId="11" fillId="0" borderId="0" xfId="1" applyNumberFormat="1" applyFont="1" applyAlignment="1" applyProtection="1">
      <alignment vertical="center"/>
    </xf>
    <xf numFmtId="165" fontId="5" fillId="0" borderId="2" xfId="9" applyFont="1" applyBorder="1" applyAlignment="1">
      <alignment vertical="center"/>
    </xf>
    <xf numFmtId="165" fontId="9" fillId="0" borderId="2" xfId="9" applyFont="1" applyBorder="1" applyAlignment="1">
      <alignment vertical="center"/>
    </xf>
    <xf numFmtId="165" fontId="7" fillId="0" borderId="0" xfId="9" applyFont="1"/>
    <xf numFmtId="165" fontId="15" fillId="0" borderId="0" xfId="9" applyFont="1"/>
    <xf numFmtId="165" fontId="16" fillId="0" borderId="0" xfId="9" applyFont="1" applyAlignment="1">
      <alignment vertical="center"/>
    </xf>
    <xf numFmtId="165" fontId="11" fillId="0" borderId="0" xfId="9" applyFont="1" applyAlignment="1">
      <alignment vertical="center"/>
    </xf>
    <xf numFmtId="165" fontId="17" fillId="0" borderId="0" xfId="8" applyFont="1" applyAlignment="1">
      <alignment horizontal="right"/>
    </xf>
    <xf numFmtId="165" fontId="17" fillId="0" borderId="0" xfId="8" applyFont="1" applyAlignment="1">
      <alignment horizontal="left"/>
    </xf>
    <xf numFmtId="165" fontId="5" fillId="0" borderId="0" xfId="8" applyFont="1"/>
    <xf numFmtId="165" fontId="10" fillId="0" borderId="0" xfId="8" applyFont="1"/>
    <xf numFmtId="165" fontId="10" fillId="0" borderId="0" xfId="8" applyFont="1" applyAlignment="1">
      <alignment horizontal="centerContinuous"/>
    </xf>
    <xf numFmtId="165" fontId="10" fillId="0" borderId="0" xfId="8" applyFont="1" applyAlignment="1">
      <alignment horizontal="left" indent="1"/>
    </xf>
    <xf numFmtId="165" fontId="10" fillId="0" borderId="0" xfId="8" applyFont="1" applyAlignment="1">
      <alignment horizontal="left" indent="2"/>
    </xf>
    <xf numFmtId="165" fontId="13" fillId="0" borderId="0" xfId="8" applyFont="1"/>
    <xf numFmtId="165" fontId="11" fillId="0" borderId="0" xfId="8" applyFont="1"/>
    <xf numFmtId="165" fontId="14" fillId="0" borderId="0" xfId="8" applyFont="1"/>
    <xf numFmtId="165" fontId="14" fillId="0" borderId="0" xfId="8" applyFont="1" applyAlignment="1">
      <alignment horizontal="right"/>
    </xf>
    <xf numFmtId="165" fontId="14" fillId="0" borderId="0" xfId="8" applyFont="1" applyAlignment="1">
      <alignment horizontal="left"/>
    </xf>
    <xf numFmtId="165" fontId="5" fillId="0" borderId="0" xfId="8" applyFont="1" applyAlignment="1">
      <alignment vertical="center"/>
    </xf>
    <xf numFmtId="165" fontId="16" fillId="0" borderId="0" xfId="9" applyFont="1"/>
    <xf numFmtId="165" fontId="12" fillId="0" borderId="0" xfId="9" applyFont="1" applyAlignment="1">
      <alignment vertical="center"/>
    </xf>
    <xf numFmtId="165" fontId="20" fillId="0" borderId="0" xfId="8" applyFont="1"/>
    <xf numFmtId="165" fontId="22" fillId="0" borderId="0" xfId="8" applyFont="1" applyAlignment="1">
      <alignment horizontal="left"/>
    </xf>
    <xf numFmtId="165" fontId="23" fillId="0" borderId="0" xfId="8" applyFont="1"/>
    <xf numFmtId="165" fontId="23" fillId="0" borderId="0" xfId="8" applyFont="1" applyAlignment="1">
      <alignment horizontal="left"/>
    </xf>
    <xf numFmtId="165" fontId="27" fillId="0" borderId="0" xfId="8" applyFont="1"/>
    <xf numFmtId="165" fontId="22" fillId="0" borderId="0" xfId="8" applyFont="1" applyAlignment="1">
      <alignment horizontal="right"/>
    </xf>
    <xf numFmtId="165" fontId="28" fillId="0" borderId="0" xfId="8" applyFont="1" applyAlignment="1">
      <alignment horizontal="left"/>
    </xf>
    <xf numFmtId="165" fontId="23" fillId="0" borderId="0" xfId="8" applyFont="1" applyAlignment="1">
      <alignment horizontal="right"/>
    </xf>
    <xf numFmtId="165" fontId="23" fillId="0" borderId="3" xfId="8" applyFont="1" applyBorder="1"/>
    <xf numFmtId="165" fontId="23" fillId="0" borderId="4" xfId="8" applyFont="1" applyBorder="1"/>
    <xf numFmtId="165" fontId="27" fillId="0" borderId="4" xfId="8" applyFont="1" applyBorder="1"/>
    <xf numFmtId="165" fontId="27" fillId="0" borderId="4" xfId="8" applyFont="1" applyBorder="1" applyAlignment="1">
      <alignment horizontal="right"/>
    </xf>
    <xf numFmtId="165" fontId="27" fillId="0" borderId="5" xfId="8" applyFont="1" applyBorder="1" applyAlignment="1">
      <alignment horizontal="right"/>
    </xf>
    <xf numFmtId="165" fontId="23" fillId="0" borderId="6" xfId="8" applyFont="1" applyBorder="1"/>
    <xf numFmtId="165" fontId="22" fillId="0" borderId="7" xfId="8" applyFont="1" applyBorder="1" applyAlignment="1">
      <alignment horizontal="right"/>
    </xf>
    <xf numFmtId="165" fontId="27" fillId="0" borderId="7" xfId="8" applyFont="1" applyBorder="1"/>
    <xf numFmtId="165" fontId="23" fillId="0" borderId="12" xfId="8" applyFont="1" applyBorder="1"/>
    <xf numFmtId="165" fontId="23" fillId="0" borderId="11" xfId="8" applyFont="1" applyBorder="1"/>
    <xf numFmtId="165" fontId="27" fillId="0" borderId="11" xfId="8" applyFont="1" applyBorder="1" applyAlignment="1">
      <alignment horizontal="left"/>
    </xf>
    <xf numFmtId="165" fontId="27" fillId="0" borderId="11" xfId="8" applyFont="1" applyBorder="1"/>
    <xf numFmtId="164" fontId="27" fillId="0" borderId="11" xfId="8" applyNumberFormat="1" applyFont="1" applyBorder="1" applyAlignment="1">
      <alignment horizontal="right"/>
    </xf>
    <xf numFmtId="164" fontId="27" fillId="0" borderId="11" xfId="8" applyNumberFormat="1" applyFont="1" applyBorder="1"/>
    <xf numFmtId="165" fontId="27" fillId="0" borderId="11" xfId="8" applyFont="1" applyBorder="1" applyAlignment="1">
      <alignment horizontal="right"/>
    </xf>
    <xf numFmtId="168" fontId="27" fillId="0" borderId="11" xfId="8" applyNumberFormat="1" applyFont="1" applyBorder="1"/>
    <xf numFmtId="165" fontId="27" fillId="0" borderId="13" xfId="8" applyFont="1" applyBorder="1" applyAlignment="1">
      <alignment horizontal="right"/>
    </xf>
    <xf numFmtId="165" fontId="27" fillId="0" borderId="0" xfId="8" applyFont="1" applyAlignment="1">
      <alignment horizontal="left"/>
    </xf>
    <xf numFmtId="165" fontId="24" fillId="0" borderId="0" xfId="8" applyFont="1" applyAlignment="1">
      <alignment horizontal="left"/>
    </xf>
    <xf numFmtId="165" fontId="24" fillId="0" borderId="0" xfId="8" applyFont="1"/>
    <xf numFmtId="165" fontId="23" fillId="0" borderId="0" xfId="8" quotePrefix="1" applyFont="1" applyAlignment="1">
      <alignment horizontal="left"/>
    </xf>
    <xf numFmtId="165" fontId="26" fillId="0" borderId="0" xfId="8" applyFont="1" applyAlignment="1">
      <alignment horizontal="left"/>
    </xf>
    <xf numFmtId="165" fontId="29" fillId="0" borderId="0" xfId="8" applyFont="1"/>
    <xf numFmtId="165" fontId="22" fillId="0" borderId="0" xfId="8" applyFont="1"/>
    <xf numFmtId="165" fontId="28" fillId="0" borderId="0" xfId="8" applyFont="1"/>
    <xf numFmtId="165" fontId="31" fillId="0" borderId="0" xfId="28" applyNumberFormat="1" applyFont="1"/>
    <xf numFmtId="165" fontId="32" fillId="2" borderId="18" xfId="9" applyFont="1" applyFill="1" applyBorder="1" applyProtection="1">
      <protection locked="0"/>
    </xf>
    <xf numFmtId="165" fontId="33" fillId="5" borderId="14" xfId="9" applyFont="1" applyFill="1" applyBorder="1"/>
    <xf numFmtId="165" fontId="33" fillId="5" borderId="14" xfId="9" applyFont="1" applyFill="1" applyBorder="1" applyAlignment="1">
      <alignment horizontal="left"/>
    </xf>
    <xf numFmtId="165" fontId="33" fillId="5" borderId="14" xfId="9" applyFont="1" applyFill="1" applyBorder="1" applyAlignment="1">
      <alignment horizontal="right"/>
    </xf>
    <xf numFmtId="165" fontId="32" fillId="5" borderId="14" xfId="9" applyFont="1" applyFill="1" applyBorder="1"/>
    <xf numFmtId="165" fontId="33" fillId="5" borderId="16" xfId="9" applyFont="1" applyFill="1" applyBorder="1"/>
    <xf numFmtId="165" fontId="23" fillId="0" borderId="0" xfId="9" applyFont="1" applyAlignment="1">
      <alignment vertical="center"/>
    </xf>
    <xf numFmtId="165" fontId="23" fillId="0" borderId="0" xfId="9" applyFont="1" applyAlignment="1">
      <alignment horizontal="right" vertical="center"/>
    </xf>
    <xf numFmtId="165" fontId="24" fillId="0" borderId="0" xfId="9" applyFont="1" applyAlignment="1">
      <alignment vertical="center"/>
    </xf>
    <xf numFmtId="165" fontId="36" fillId="0" borderId="0" xfId="9" applyFont="1" applyAlignment="1">
      <alignment vertical="center"/>
    </xf>
    <xf numFmtId="165" fontId="32" fillId="0" borderId="0" xfId="9" applyFont="1" applyAlignment="1">
      <alignment horizontal="left" vertical="center"/>
    </xf>
    <xf numFmtId="165" fontId="32" fillId="0" borderId="0" xfId="9" applyFont="1" applyAlignment="1">
      <alignment horizontal="right" vertical="center"/>
    </xf>
    <xf numFmtId="165" fontId="33" fillId="0" borderId="0" xfId="9" applyFont="1" applyAlignment="1">
      <alignment vertical="center"/>
    </xf>
    <xf numFmtId="165" fontId="37" fillId="0" borderId="0" xfId="9" applyFont="1" applyAlignment="1">
      <alignment vertical="center"/>
    </xf>
    <xf numFmtId="165" fontId="27" fillId="0" borderId="0" xfId="9" applyFont="1" applyAlignment="1">
      <alignment horizontal="left" vertical="center"/>
    </xf>
    <xf numFmtId="165" fontId="32" fillId="0" borderId="0" xfId="9" applyFont="1" applyAlignment="1">
      <alignment vertical="center"/>
    </xf>
    <xf numFmtId="165" fontId="27" fillId="0" borderId="0" xfId="9" applyFont="1" applyAlignment="1">
      <alignment horizontal="right" vertical="center"/>
    </xf>
    <xf numFmtId="165" fontId="27" fillId="0" borderId="0" xfId="9" quotePrefix="1" applyFont="1" applyAlignment="1">
      <alignment horizontal="left" vertical="center"/>
    </xf>
    <xf numFmtId="165" fontId="27" fillId="0" borderId="0" xfId="9" applyFont="1" applyAlignment="1">
      <alignment vertical="center"/>
    </xf>
    <xf numFmtId="165" fontId="25" fillId="0" borderId="0" xfId="9" applyFont="1" applyAlignment="1">
      <alignment vertical="center"/>
    </xf>
    <xf numFmtId="165" fontId="42" fillId="0" borderId="0" xfId="5" applyFont="1" applyAlignment="1">
      <alignment vertical="center"/>
    </xf>
    <xf numFmtId="165" fontId="43" fillId="0" borderId="0" xfId="5" applyFont="1" applyAlignment="1">
      <alignment vertical="center"/>
    </xf>
    <xf numFmtId="165" fontId="44" fillId="0" borderId="0" xfId="9" applyFont="1" applyAlignment="1">
      <alignment vertical="center"/>
    </xf>
    <xf numFmtId="165" fontId="42" fillId="0" borderId="0" xfId="5" applyFont="1" applyAlignment="1">
      <alignment horizontal="right" vertical="center"/>
    </xf>
    <xf numFmtId="169" fontId="42" fillId="0" borderId="0" xfId="2" applyNumberFormat="1" applyFont="1" applyBorder="1" applyAlignment="1" applyProtection="1">
      <alignment horizontal="center" vertical="center"/>
    </xf>
    <xf numFmtId="169" fontId="45" fillId="2" borderId="19" xfId="2" applyNumberFormat="1" applyFont="1" applyFill="1" applyBorder="1" applyAlignment="1" applyProtection="1">
      <alignment horizontal="center" vertical="center"/>
      <protection locked="0"/>
    </xf>
    <xf numFmtId="165" fontId="43" fillId="0" borderId="0" xfId="5" applyFont="1" applyAlignment="1">
      <alignment horizontal="left" vertical="center"/>
    </xf>
    <xf numFmtId="165" fontId="42" fillId="0" borderId="0" xfId="9" applyFont="1" applyAlignment="1">
      <alignment vertical="center"/>
    </xf>
    <xf numFmtId="165" fontId="42" fillId="0" borderId="0" xfId="9" applyFont="1" applyAlignment="1">
      <alignment horizontal="right" vertical="center"/>
    </xf>
    <xf numFmtId="165" fontId="43" fillId="0" borderId="0" xfId="9" applyFont="1" applyAlignment="1">
      <alignment vertical="center"/>
    </xf>
    <xf numFmtId="165" fontId="47" fillId="0" borderId="0" xfId="9" applyFont="1" applyAlignment="1">
      <alignment vertical="center"/>
    </xf>
    <xf numFmtId="165" fontId="48" fillId="0" borderId="0" xfId="5" applyFont="1" applyAlignment="1">
      <alignment horizontal="right" vertical="center"/>
    </xf>
    <xf numFmtId="165" fontId="51" fillId="0" borderId="0" xfId="9" applyFont="1" applyAlignment="1">
      <alignment vertical="center"/>
    </xf>
    <xf numFmtId="165" fontId="52" fillId="0" borderId="0" xfId="9" applyFont="1" applyAlignment="1">
      <alignment horizontal="left" vertical="center"/>
    </xf>
    <xf numFmtId="165" fontId="53" fillId="0" borderId="0" xfId="9" applyFont="1" applyAlignment="1">
      <alignment vertical="center"/>
    </xf>
    <xf numFmtId="165" fontId="54" fillId="0" borderId="0" xfId="9" applyFont="1" applyAlignment="1">
      <alignment horizontal="left" vertical="center"/>
    </xf>
    <xf numFmtId="165" fontId="33" fillId="0" borderId="0" xfId="9" applyFont="1" applyAlignment="1">
      <alignment horizontal="right" vertical="center"/>
    </xf>
    <xf numFmtId="165" fontId="48" fillId="0" borderId="0" xfId="9" applyFont="1" applyAlignment="1">
      <alignment vertical="center"/>
    </xf>
    <xf numFmtId="165" fontId="55" fillId="0" borderId="0" xfId="9" applyFont="1" applyAlignment="1">
      <alignment vertical="center"/>
    </xf>
    <xf numFmtId="165" fontId="23" fillId="0" borderId="0" xfId="9" applyFont="1" applyAlignment="1">
      <alignment horizontal="left" vertical="center"/>
    </xf>
    <xf numFmtId="165" fontId="23" fillId="0" borderId="0" xfId="5" applyFont="1" applyAlignment="1">
      <alignment horizontal="right" vertical="center"/>
    </xf>
    <xf numFmtId="41" fontId="23" fillId="2" borderId="2" xfId="2" applyNumberFormat="1" applyFont="1" applyFill="1" applyBorder="1" applyAlignment="1" applyProtection="1">
      <alignment vertical="center"/>
      <protection locked="0"/>
    </xf>
    <xf numFmtId="164" fontId="37" fillId="0" borderId="1" xfId="9" applyNumberFormat="1" applyFont="1" applyBorder="1" applyAlignment="1">
      <alignment vertical="center"/>
    </xf>
    <xf numFmtId="39" fontId="23" fillId="0" borderId="0" xfId="9" applyNumberFormat="1" applyFont="1" applyAlignment="1">
      <alignment horizontal="left" vertical="center"/>
    </xf>
    <xf numFmtId="170" fontId="23" fillId="0" borderId="0" xfId="1" applyNumberFormat="1" applyFont="1" applyAlignment="1" applyProtection="1">
      <alignment horizontal="right" vertical="center"/>
    </xf>
    <xf numFmtId="39" fontId="23" fillId="0" borderId="0" xfId="9" applyNumberFormat="1" applyFont="1" applyAlignment="1">
      <alignment vertical="center"/>
    </xf>
    <xf numFmtId="165" fontId="53" fillId="0" borderId="2" xfId="9" applyFont="1" applyBorder="1" applyAlignment="1" applyProtection="1">
      <alignment vertical="center"/>
      <protection locked="0"/>
    </xf>
    <xf numFmtId="164" fontId="23" fillId="0" borderId="0" xfId="9" applyNumberFormat="1" applyFont="1" applyAlignment="1">
      <alignment horizontal="right" vertical="center"/>
    </xf>
    <xf numFmtId="165" fontId="53" fillId="0" borderId="0" xfId="9" applyFont="1" applyAlignment="1" applyProtection="1">
      <alignment vertical="center"/>
      <protection locked="0"/>
    </xf>
    <xf numFmtId="41" fontId="23" fillId="2" borderId="0" xfId="2" applyNumberFormat="1" applyFont="1" applyFill="1" applyBorder="1" applyAlignment="1" applyProtection="1">
      <alignment vertical="center"/>
      <protection locked="0"/>
    </xf>
    <xf numFmtId="164" fontId="37" fillId="0" borderId="0" xfId="9" applyNumberFormat="1" applyFont="1" applyAlignment="1">
      <alignment vertical="center"/>
    </xf>
    <xf numFmtId="170" fontId="23" fillId="0" borderId="0" xfId="1" applyNumberFormat="1" applyFont="1" applyFill="1" applyBorder="1" applyAlignment="1" applyProtection="1">
      <alignment vertical="center"/>
    </xf>
    <xf numFmtId="170" fontId="23" fillId="0" borderId="0" xfId="1" applyNumberFormat="1" applyFont="1" applyFill="1" applyAlignment="1" applyProtection="1">
      <alignment vertical="center"/>
    </xf>
    <xf numFmtId="165" fontId="27" fillId="0" borderId="0" xfId="5" applyFont="1" applyAlignment="1">
      <alignment horizontal="right" vertical="center"/>
    </xf>
    <xf numFmtId="41" fontId="27" fillId="0" borderId="2" xfId="2" applyNumberFormat="1" applyFont="1" applyBorder="1" applyAlignment="1" applyProtection="1">
      <alignment vertical="center"/>
    </xf>
    <xf numFmtId="39" fontId="37" fillId="0" borderId="0" xfId="9" applyNumberFormat="1" applyFont="1" applyAlignment="1">
      <alignment vertical="center"/>
    </xf>
    <xf numFmtId="165" fontId="56" fillId="0" borderId="0" xfId="9" applyFont="1" applyAlignment="1">
      <alignment vertical="center"/>
    </xf>
    <xf numFmtId="165" fontId="56" fillId="0" borderId="0" xfId="9" applyFont="1" applyAlignment="1">
      <alignment horizontal="left" vertical="center"/>
    </xf>
    <xf numFmtId="165" fontId="57" fillId="0" borderId="0" xfId="9" applyFont="1" applyAlignment="1">
      <alignment vertical="center"/>
    </xf>
    <xf numFmtId="165" fontId="58" fillId="0" borderId="0" xfId="9" applyFont="1" applyAlignment="1" applyProtection="1">
      <alignment horizontal="left" vertical="center"/>
      <protection locked="0"/>
    </xf>
    <xf numFmtId="164" fontId="33" fillId="0" borderId="0" xfId="9" applyNumberFormat="1" applyFont="1" applyAlignment="1">
      <alignment vertical="center"/>
    </xf>
    <xf numFmtId="165" fontId="48" fillId="0" borderId="0" xfId="9" applyFont="1" applyAlignment="1" applyProtection="1">
      <alignment vertical="center"/>
      <protection locked="0"/>
    </xf>
    <xf numFmtId="164" fontId="23" fillId="0" borderId="0" xfId="9" applyNumberFormat="1" applyFont="1" applyAlignment="1">
      <alignment vertical="center"/>
    </xf>
    <xf numFmtId="165" fontId="24" fillId="0" borderId="0" xfId="9" applyFont="1" applyAlignment="1">
      <alignment horizontal="left" vertical="center" indent="2"/>
    </xf>
    <xf numFmtId="41" fontId="23" fillId="0" borderId="0" xfId="2" applyNumberFormat="1" applyFont="1" applyBorder="1" applyAlignment="1" applyProtection="1">
      <alignment vertical="center"/>
    </xf>
    <xf numFmtId="49" fontId="23" fillId="0" borderId="0" xfId="9" applyNumberFormat="1" applyFont="1" applyAlignment="1">
      <alignment vertical="center"/>
    </xf>
    <xf numFmtId="165" fontId="54" fillId="0" borderId="0" xfId="9" applyFont="1" applyAlignment="1">
      <alignment vertical="center"/>
    </xf>
    <xf numFmtId="37" fontId="23" fillId="0" borderId="0" xfId="9" applyNumberFormat="1" applyFont="1" applyAlignment="1">
      <alignment horizontal="right" vertical="center"/>
    </xf>
    <xf numFmtId="37" fontId="37" fillId="0" borderId="0" xfId="9" applyNumberFormat="1" applyFont="1" applyAlignment="1">
      <alignment vertical="center"/>
    </xf>
    <xf numFmtId="165" fontId="23" fillId="0" borderId="0" xfId="9" applyFont="1" applyAlignment="1" applyProtection="1">
      <alignment vertical="center"/>
      <protection locked="0"/>
    </xf>
    <xf numFmtId="165" fontId="23" fillId="5" borderId="0" xfId="9" applyFont="1" applyFill="1" applyAlignment="1">
      <alignment horizontal="left" vertical="center"/>
    </xf>
    <xf numFmtId="165" fontId="23" fillId="5" borderId="0" xfId="9" applyFont="1" applyFill="1" applyAlignment="1">
      <alignment vertical="center"/>
    </xf>
    <xf numFmtId="167" fontId="23" fillId="3" borderId="1" xfId="10" applyNumberFormat="1" applyFont="1" applyFill="1" applyBorder="1" applyAlignment="1" applyProtection="1">
      <alignment vertical="center"/>
    </xf>
    <xf numFmtId="167" fontId="23" fillId="0" borderId="0" xfId="10" applyNumberFormat="1" applyFont="1" applyAlignment="1" applyProtection="1">
      <alignment horizontal="right" vertical="center"/>
    </xf>
    <xf numFmtId="171" fontId="23" fillId="2" borderId="1" xfId="1" applyNumberFormat="1" applyFont="1" applyFill="1" applyBorder="1" applyAlignment="1" applyProtection="1">
      <alignment vertical="center"/>
      <protection locked="0"/>
    </xf>
    <xf numFmtId="37" fontId="23" fillId="3" borderId="1" xfId="9" applyNumberFormat="1" applyFont="1" applyFill="1" applyBorder="1" applyAlignment="1">
      <alignment vertical="center"/>
    </xf>
    <xf numFmtId="3" fontId="23" fillId="0" borderId="0" xfId="2" applyNumberFormat="1" applyFont="1" applyAlignment="1" applyProtection="1">
      <alignment horizontal="right" vertical="center"/>
    </xf>
    <xf numFmtId="168" fontId="23" fillId="0" borderId="0" xfId="9" applyNumberFormat="1" applyFont="1" applyAlignment="1">
      <alignment horizontal="right" vertical="center"/>
    </xf>
    <xf numFmtId="165" fontId="59" fillId="0" borderId="0" xfId="9" applyFont="1" applyAlignment="1">
      <alignment vertical="center"/>
    </xf>
    <xf numFmtId="165" fontId="59" fillId="0" borderId="0" xfId="9" applyFont="1" applyAlignment="1" applyProtection="1">
      <alignment vertical="center"/>
      <protection locked="0"/>
    </xf>
    <xf numFmtId="164" fontId="23" fillId="3" borderId="1" xfId="9" applyNumberFormat="1" applyFont="1" applyFill="1" applyBorder="1" applyAlignment="1">
      <alignment vertical="center"/>
    </xf>
    <xf numFmtId="169" fontId="23" fillId="0" borderId="0" xfId="2" applyNumberFormat="1" applyFont="1" applyAlignment="1" applyProtection="1">
      <alignment horizontal="right" vertical="center"/>
    </xf>
    <xf numFmtId="171" fontId="23" fillId="0" borderId="0" xfId="1" applyNumberFormat="1" applyFont="1" applyAlignment="1" applyProtection="1">
      <alignment vertical="center"/>
    </xf>
    <xf numFmtId="9" fontId="23" fillId="2" borderId="1" xfId="10" applyFont="1" applyFill="1" applyBorder="1" applyAlignment="1" applyProtection="1">
      <alignment vertical="center"/>
      <protection locked="0"/>
    </xf>
    <xf numFmtId="165" fontId="33" fillId="6" borderId="0" xfId="9" applyFont="1" applyFill="1" applyAlignment="1">
      <alignment vertical="center"/>
    </xf>
    <xf numFmtId="165" fontId="32" fillId="6" borderId="0" xfId="9" applyFont="1" applyFill="1" applyAlignment="1">
      <alignment vertical="center"/>
    </xf>
    <xf numFmtId="165" fontId="38" fillId="6" borderId="0" xfId="9" applyFont="1" applyFill="1" applyAlignment="1">
      <alignment vertical="center"/>
    </xf>
    <xf numFmtId="165" fontId="39" fillId="6" borderId="0" xfId="9" applyFont="1" applyFill="1" applyAlignment="1">
      <alignment vertical="center"/>
    </xf>
    <xf numFmtId="165" fontId="38" fillId="6" borderId="0" xfId="9" applyFont="1" applyFill="1" applyAlignment="1">
      <alignment horizontal="right" vertical="center"/>
    </xf>
    <xf numFmtId="165" fontId="39" fillId="6" borderId="0" xfId="9" applyFont="1" applyFill="1" applyAlignment="1">
      <alignment horizontal="right" vertical="center"/>
    </xf>
    <xf numFmtId="165" fontId="40" fillId="6" borderId="0" xfId="9" applyFont="1" applyFill="1" applyAlignment="1">
      <alignment vertical="center"/>
    </xf>
    <xf numFmtId="165" fontId="41" fillId="6" borderId="0" xfId="9" applyFont="1" applyFill="1" applyAlignment="1">
      <alignment vertical="center"/>
    </xf>
    <xf numFmtId="165" fontId="60" fillId="5" borderId="14" xfId="9" applyFont="1" applyFill="1" applyBorder="1"/>
    <xf numFmtId="165" fontId="61" fillId="0" borderId="0" xfId="9" applyFont="1" applyAlignment="1">
      <alignment vertical="center"/>
    </xf>
    <xf numFmtId="165" fontId="62" fillId="0" borderId="0" xfId="9" applyFont="1" applyAlignment="1">
      <alignment vertical="center"/>
    </xf>
    <xf numFmtId="165" fontId="63" fillId="6" borderId="0" xfId="9" applyFont="1" applyFill="1" applyAlignment="1">
      <alignment vertical="center"/>
    </xf>
    <xf numFmtId="165" fontId="60" fillId="0" borderId="0" xfId="9" applyFont="1" applyAlignment="1">
      <alignment vertical="center"/>
    </xf>
    <xf numFmtId="165" fontId="64" fillId="0" borderId="0" xfId="9" applyFont="1" applyAlignment="1">
      <alignment vertical="center"/>
    </xf>
    <xf numFmtId="164" fontId="61" fillId="0" borderId="0" xfId="9" applyNumberFormat="1" applyFont="1" applyAlignment="1">
      <alignment horizontal="center" vertical="center"/>
    </xf>
    <xf numFmtId="165" fontId="65" fillId="0" borderId="0" xfId="9" applyFont="1" applyAlignment="1">
      <alignment vertical="center"/>
    </xf>
    <xf numFmtId="165" fontId="66" fillId="0" borderId="0" xfId="9" applyFont="1" applyAlignment="1">
      <alignment horizontal="center" vertical="center"/>
    </xf>
    <xf numFmtId="164" fontId="60" fillId="0" borderId="0" xfId="9" applyNumberFormat="1" applyFont="1" applyAlignment="1">
      <alignment horizontal="center" vertical="center"/>
    </xf>
    <xf numFmtId="165" fontId="61" fillId="0" borderId="0" xfId="9" applyFont="1" applyAlignment="1">
      <alignment horizontal="center" vertical="center"/>
    </xf>
    <xf numFmtId="37" fontId="61" fillId="0" borderId="0" xfId="9" applyNumberFormat="1" applyFont="1" applyAlignment="1">
      <alignment horizontal="center" vertical="center"/>
    </xf>
    <xf numFmtId="167" fontId="61" fillId="0" borderId="0" xfId="10" applyNumberFormat="1" applyFont="1" applyAlignment="1" applyProtection="1">
      <alignment horizontal="center" vertical="center"/>
    </xf>
    <xf numFmtId="166" fontId="61" fillId="0" borderId="0" xfId="1" applyNumberFormat="1" applyFont="1" applyAlignment="1" applyProtection="1">
      <alignment horizontal="center" vertical="center"/>
    </xf>
    <xf numFmtId="3" fontId="61" fillId="0" borderId="0" xfId="2" applyNumberFormat="1" applyFont="1" applyAlignment="1" applyProtection="1">
      <alignment horizontal="center" vertical="center"/>
    </xf>
    <xf numFmtId="165" fontId="67" fillId="0" borderId="0" xfId="9" applyFont="1" applyAlignment="1">
      <alignment vertical="center"/>
    </xf>
    <xf numFmtId="165" fontId="32" fillId="5" borderId="2" xfId="9" applyFont="1" applyFill="1" applyBorder="1"/>
    <xf numFmtId="165" fontId="33" fillId="5" borderId="15" xfId="9" applyFont="1" applyFill="1" applyBorder="1"/>
    <xf numFmtId="165" fontId="69" fillId="0" borderId="0" xfId="9" applyFont="1"/>
    <xf numFmtId="165" fontId="33" fillId="0" borderId="0" xfId="9" applyFont="1"/>
    <xf numFmtId="165" fontId="36" fillId="0" borderId="0" xfId="5" applyFont="1"/>
    <xf numFmtId="165" fontId="32" fillId="0" borderId="0" xfId="5" applyFont="1"/>
    <xf numFmtId="165" fontId="32" fillId="0" borderId="0" xfId="9" applyFont="1" applyAlignment="1">
      <alignment horizontal="left"/>
    </xf>
    <xf numFmtId="165" fontId="32" fillId="0" borderId="0" xfId="9" applyFont="1" applyAlignment="1">
      <alignment horizontal="right"/>
    </xf>
    <xf numFmtId="165" fontId="36" fillId="0" borderId="0" xfId="9" applyFont="1"/>
    <xf numFmtId="165" fontId="69" fillId="0" borderId="0" xfId="5" applyFont="1"/>
    <xf numFmtId="165" fontId="33" fillId="0" borderId="0" xfId="5" applyFont="1"/>
    <xf numFmtId="165" fontId="32" fillId="0" borderId="0" xfId="9" applyFont="1"/>
    <xf numFmtId="165" fontId="32" fillId="0" borderId="0" xfId="9" quotePrefix="1" applyFont="1" applyAlignment="1">
      <alignment horizontal="left"/>
    </xf>
    <xf numFmtId="165" fontId="70" fillId="0" borderId="0" xfId="9" applyFont="1" applyAlignment="1">
      <alignment vertical="center"/>
    </xf>
    <xf numFmtId="165" fontId="48" fillId="0" borderId="0" xfId="5" applyFont="1" applyAlignment="1">
      <alignment horizontal="right"/>
    </xf>
    <xf numFmtId="165" fontId="23" fillId="0" borderId="0" xfId="9" applyFont="1"/>
    <xf numFmtId="165" fontId="24" fillId="0" borderId="0" xfId="9" applyFont="1"/>
    <xf numFmtId="165" fontId="51" fillId="0" borderId="0" xfId="9" applyFont="1"/>
    <xf numFmtId="165" fontId="71" fillId="0" borderId="0" xfId="9" applyFont="1" applyAlignment="1">
      <alignment horizontal="center"/>
    </xf>
    <xf numFmtId="165" fontId="52" fillId="0" borderId="0" xfId="9" applyFont="1" applyAlignment="1">
      <alignment horizontal="left"/>
    </xf>
    <xf numFmtId="165" fontId="53" fillId="0" borderId="0" xfId="9" applyFont="1"/>
    <xf numFmtId="165" fontId="43" fillId="0" borderId="0" xfId="9" applyFont="1"/>
    <xf numFmtId="9" fontId="23" fillId="0" borderId="0" xfId="10" applyFont="1" applyAlignment="1" applyProtection="1">
      <alignment horizontal="center"/>
    </xf>
    <xf numFmtId="164" fontId="23" fillId="0" borderId="0" xfId="9" applyNumberFormat="1" applyFont="1"/>
    <xf numFmtId="44" fontId="23" fillId="0" borderId="0" xfId="2" applyFont="1" applyAlignment="1" applyProtection="1">
      <alignment horizontal="right"/>
    </xf>
    <xf numFmtId="165" fontId="26" fillId="0" borderId="0" xfId="9" applyFont="1" applyAlignment="1">
      <alignment horizontal="right"/>
    </xf>
    <xf numFmtId="165" fontId="54" fillId="0" borderId="0" xfId="9" applyFont="1"/>
    <xf numFmtId="9" fontId="23" fillId="0" borderId="0" xfId="10" applyFont="1" applyBorder="1" applyAlignment="1" applyProtection="1">
      <alignment horizontal="center"/>
    </xf>
    <xf numFmtId="44" fontId="23" fillId="0" borderId="0" xfId="2" applyFont="1" applyBorder="1" applyAlignment="1" applyProtection="1">
      <alignment horizontal="center"/>
    </xf>
    <xf numFmtId="165" fontId="23" fillId="0" borderId="0" xfId="9" applyFont="1" applyAlignment="1">
      <alignment horizontal="right"/>
    </xf>
    <xf numFmtId="165" fontId="26" fillId="0" borderId="0" xfId="9" applyFont="1"/>
    <xf numFmtId="165" fontId="73" fillId="0" borderId="0" xfId="9" quotePrefix="1" applyFont="1"/>
    <xf numFmtId="9" fontId="74" fillId="0" borderId="0" xfId="10" applyFont="1" applyBorder="1" applyAlignment="1" applyProtection="1">
      <alignment horizontal="center"/>
    </xf>
    <xf numFmtId="165" fontId="74" fillId="0" borderId="0" xfId="9" applyFont="1"/>
    <xf numFmtId="164" fontId="74" fillId="0" borderId="0" xfId="9" applyNumberFormat="1" applyFont="1"/>
    <xf numFmtId="44" fontId="74" fillId="0" borderId="0" xfId="2" applyFont="1" applyBorder="1" applyAlignment="1" applyProtection="1">
      <alignment horizontal="right"/>
    </xf>
    <xf numFmtId="165" fontId="75" fillId="0" borderId="0" xfId="9" applyFont="1"/>
    <xf numFmtId="165" fontId="23" fillId="0" borderId="0" xfId="9" applyFont="1" applyAlignment="1">
      <alignment horizontal="left"/>
    </xf>
    <xf numFmtId="168" fontId="23" fillId="2" borderId="1" xfId="9" applyNumberFormat="1" applyFont="1" applyFill="1" applyBorder="1" applyProtection="1">
      <protection locked="0"/>
    </xf>
    <xf numFmtId="39" fontId="23" fillId="0" borderId="0" xfId="9" applyNumberFormat="1" applyFont="1" applyAlignment="1">
      <alignment horizontal="left"/>
    </xf>
    <xf numFmtId="170" fontId="23" fillId="0" borderId="0" xfId="1" applyNumberFormat="1" applyFont="1" applyAlignment="1" applyProtection="1">
      <alignment horizontal="right"/>
    </xf>
    <xf numFmtId="39" fontId="23" fillId="0" borderId="0" xfId="9" applyNumberFormat="1" applyFont="1"/>
    <xf numFmtId="166" fontId="23" fillId="0" borderId="0" xfId="9" applyNumberFormat="1" applyFont="1" applyAlignment="1">
      <alignment horizontal="right"/>
    </xf>
    <xf numFmtId="166" fontId="23" fillId="0" borderId="0" xfId="9" applyNumberFormat="1" applyFont="1"/>
    <xf numFmtId="166" fontId="74" fillId="0" borderId="0" xfId="9" applyNumberFormat="1" applyFont="1" applyAlignment="1">
      <alignment horizontal="right"/>
    </xf>
    <xf numFmtId="165" fontId="28" fillId="0" borderId="0" xfId="9" applyFont="1"/>
    <xf numFmtId="165" fontId="54" fillId="0" borderId="0" xfId="9" applyFont="1" applyAlignment="1">
      <alignment horizontal="left"/>
    </xf>
    <xf numFmtId="165" fontId="76" fillId="0" borderId="0" xfId="9" quotePrefix="1" applyFont="1"/>
    <xf numFmtId="165" fontId="22" fillId="0" borderId="0" xfId="9" applyFont="1" applyAlignment="1">
      <alignment horizontal="left"/>
    </xf>
    <xf numFmtId="165" fontId="77" fillId="0" borderId="0" xfId="9" applyFont="1"/>
    <xf numFmtId="165" fontId="27" fillId="0" borderId="3" xfId="9" applyFont="1" applyBorder="1" applyAlignment="1">
      <alignment horizontal="left"/>
    </xf>
    <xf numFmtId="165" fontId="23" fillId="0" borderId="4" xfId="9" applyFont="1" applyBorder="1"/>
    <xf numFmtId="165" fontId="23" fillId="0" borderId="5" xfId="9" applyFont="1" applyBorder="1"/>
    <xf numFmtId="165" fontId="23" fillId="0" borderId="6" xfId="9" applyFont="1" applyBorder="1"/>
    <xf numFmtId="165" fontId="25" fillId="0" borderId="0" xfId="9" applyFont="1"/>
    <xf numFmtId="165" fontId="23" fillId="0" borderId="7" xfId="9" applyFont="1" applyBorder="1"/>
    <xf numFmtId="165" fontId="23" fillId="0" borderId="0" xfId="9" quotePrefix="1" applyFont="1" applyAlignment="1">
      <alignment horizontal="left" indent="1"/>
    </xf>
    <xf numFmtId="171" fontId="23" fillId="4" borderId="2" xfId="1" applyNumberFormat="1" applyFont="1" applyFill="1" applyBorder="1" applyProtection="1">
      <protection locked="0"/>
    </xf>
    <xf numFmtId="165" fontId="80" fillId="0" borderId="0" xfId="9" quotePrefix="1" applyFont="1" applyAlignment="1">
      <alignment horizontal="left" indent="1"/>
    </xf>
    <xf numFmtId="171" fontId="23" fillId="0" borderId="0" xfId="1" applyNumberFormat="1" applyFont="1" applyBorder="1" applyProtection="1"/>
    <xf numFmtId="165" fontId="23" fillId="0" borderId="0" xfId="9" applyFont="1" applyAlignment="1">
      <alignment horizontal="left" indent="1"/>
    </xf>
    <xf numFmtId="0" fontId="81" fillId="0" borderId="0" xfId="0" applyFont="1"/>
    <xf numFmtId="165" fontId="27" fillId="3" borderId="0" xfId="9" applyFont="1" applyFill="1"/>
    <xf numFmtId="165" fontId="23" fillId="3" borderId="0" xfId="9" applyFont="1" applyFill="1"/>
    <xf numFmtId="171" fontId="27" fillId="3" borderId="0" xfId="1" applyNumberFormat="1" applyFont="1" applyFill="1" applyBorder="1" applyProtection="1"/>
    <xf numFmtId="165" fontId="27" fillId="0" borderId="0" xfId="9" applyFont="1"/>
    <xf numFmtId="171" fontId="27" fillId="0" borderId="0" xfId="1" applyNumberFormat="1" applyFont="1" applyBorder="1" applyProtection="1"/>
    <xf numFmtId="165" fontId="23" fillId="0" borderId="8" xfId="9" applyFont="1" applyBorder="1"/>
    <xf numFmtId="165" fontId="23" fillId="0" borderId="2" xfId="9" applyFont="1" applyBorder="1"/>
    <xf numFmtId="165" fontId="23" fillId="0" borderId="9" xfId="9" applyFont="1" applyBorder="1"/>
    <xf numFmtId="164" fontId="23" fillId="2" borderId="1" xfId="9" applyNumberFormat="1" applyFont="1" applyFill="1" applyBorder="1" applyProtection="1">
      <protection locked="0"/>
    </xf>
    <xf numFmtId="164" fontId="23" fillId="0" borderId="0" xfId="9" applyNumberFormat="1" applyFont="1" applyAlignment="1">
      <alignment horizontal="right"/>
    </xf>
    <xf numFmtId="165" fontId="80" fillId="0" borderId="0" xfId="9" quotePrefix="1" applyFont="1" applyAlignment="1">
      <alignment horizontal="left"/>
    </xf>
    <xf numFmtId="165" fontId="23" fillId="4" borderId="2" xfId="9" applyFont="1" applyFill="1" applyBorder="1" applyProtection="1">
      <protection locked="0"/>
    </xf>
    <xf numFmtId="165" fontId="27" fillId="0" borderId="0" xfId="9" applyFont="1" applyAlignment="1">
      <alignment horizontal="left"/>
    </xf>
    <xf numFmtId="165" fontId="64" fillId="0" borderId="0" xfId="9" applyFont="1"/>
    <xf numFmtId="165" fontId="61" fillId="0" borderId="0" xfId="9" applyFont="1"/>
    <xf numFmtId="165" fontId="61" fillId="0" borderId="0" xfId="9" applyFont="1" applyAlignment="1">
      <alignment horizontal="center"/>
    </xf>
    <xf numFmtId="165" fontId="82" fillId="0" borderId="0" xfId="9" applyFont="1" applyAlignment="1">
      <alignment horizontal="center"/>
    </xf>
    <xf numFmtId="164" fontId="61" fillId="0" borderId="0" xfId="9" applyNumberFormat="1" applyFont="1" applyAlignment="1">
      <alignment horizontal="center"/>
    </xf>
    <xf numFmtId="165" fontId="65" fillId="0" borderId="0" xfId="9" applyFont="1"/>
    <xf numFmtId="165" fontId="83" fillId="5" borderId="16" xfId="9" applyFont="1" applyFill="1" applyBorder="1"/>
    <xf numFmtId="165" fontId="83" fillId="0" borderId="0" xfId="5" applyFont="1"/>
    <xf numFmtId="165" fontId="83" fillId="0" borderId="0" xfId="9" applyFont="1"/>
    <xf numFmtId="165" fontId="83" fillId="6" borderId="0" xfId="9" applyFont="1" applyFill="1" applyAlignment="1">
      <alignment vertical="center"/>
    </xf>
    <xf numFmtId="165" fontId="68" fillId="0" borderId="0" xfId="9" applyFont="1"/>
    <xf numFmtId="165" fontId="82" fillId="0" borderId="0" xfId="9" applyFont="1"/>
    <xf numFmtId="165" fontId="65" fillId="0" borderId="2" xfId="9" applyFont="1" applyBorder="1" applyProtection="1">
      <protection locked="0"/>
    </xf>
    <xf numFmtId="165" fontId="65" fillId="0" borderId="0" xfId="9" applyFont="1" applyProtection="1">
      <protection locked="0"/>
    </xf>
    <xf numFmtId="165" fontId="65" fillId="0" borderId="4" xfId="9" applyFont="1" applyBorder="1" applyProtection="1">
      <protection locked="0"/>
    </xf>
    <xf numFmtId="165" fontId="65" fillId="0" borderId="11" xfId="9" applyFont="1" applyBorder="1" applyProtection="1">
      <protection locked="0"/>
    </xf>
    <xf numFmtId="165" fontId="65" fillId="0" borderId="14" xfId="9" applyFont="1" applyBorder="1" applyProtection="1">
      <protection locked="0"/>
    </xf>
    <xf numFmtId="165" fontId="65" fillId="0" borderId="2" xfId="9" applyFont="1" applyBorder="1"/>
    <xf numFmtId="165" fontId="83" fillId="5" borderId="14" xfId="9" applyFont="1" applyFill="1" applyBorder="1"/>
    <xf numFmtId="165" fontId="84" fillId="6" borderId="0" xfId="9" applyFont="1" applyFill="1" applyAlignment="1">
      <alignment vertical="center"/>
    </xf>
    <xf numFmtId="165" fontId="85" fillId="0" borderId="0" xfId="9" applyFont="1"/>
    <xf numFmtId="165" fontId="33" fillId="5" borderId="14" xfId="5" applyFont="1" applyFill="1" applyBorder="1"/>
    <xf numFmtId="165" fontId="86" fillId="0" borderId="0" xfId="9" applyFont="1" applyAlignment="1">
      <alignment vertical="center"/>
    </xf>
    <xf numFmtId="165" fontId="32" fillId="0" borderId="0" xfId="5" applyFont="1" applyAlignment="1">
      <alignment horizontal="left"/>
    </xf>
    <xf numFmtId="164" fontId="32" fillId="0" borderId="0" xfId="5" applyNumberFormat="1" applyFont="1"/>
    <xf numFmtId="169" fontId="49" fillId="0" borderId="0" xfId="2" applyNumberFormat="1" applyFont="1" applyBorder="1" applyProtection="1"/>
    <xf numFmtId="165" fontId="35" fillId="0" borderId="0" xfId="5" applyFont="1"/>
    <xf numFmtId="164" fontId="33" fillId="0" borderId="0" xfId="5" applyNumberFormat="1" applyFont="1"/>
    <xf numFmtId="165" fontId="34" fillId="0" borderId="0" xfId="9" applyFont="1"/>
    <xf numFmtId="165" fontId="54" fillId="0" borderId="0" xfId="5" applyFont="1" applyAlignment="1">
      <alignment horizontal="left"/>
    </xf>
    <xf numFmtId="165" fontId="87" fillId="0" borderId="0" xfId="5" applyFont="1"/>
    <xf numFmtId="165" fontId="87" fillId="0" borderId="0" xfId="5" applyFont="1" applyAlignment="1">
      <alignment horizontal="center"/>
    </xf>
    <xf numFmtId="165" fontId="23" fillId="0" borderId="0" xfId="5" applyFont="1"/>
    <xf numFmtId="165" fontId="24" fillId="0" borderId="0" xfId="5" applyFont="1"/>
    <xf numFmtId="164" fontId="37" fillId="0" borderId="0" xfId="5" applyNumberFormat="1" applyFont="1"/>
    <xf numFmtId="164" fontId="23" fillId="0" borderId="0" xfId="5" applyNumberFormat="1" applyFont="1"/>
    <xf numFmtId="165" fontId="37" fillId="0" borderId="0" xfId="5" applyFont="1"/>
    <xf numFmtId="165" fontId="43" fillId="0" borderId="0" xfId="5" applyFont="1"/>
    <xf numFmtId="165" fontId="24" fillId="0" borderId="0" xfId="5" applyFont="1" applyAlignment="1">
      <alignment horizontal="left" indent="3"/>
    </xf>
    <xf numFmtId="165" fontId="23" fillId="0" borderId="0" xfId="5" applyFont="1" applyAlignment="1">
      <alignment horizontal="right"/>
    </xf>
    <xf numFmtId="41" fontId="23" fillId="2" borderId="2" xfId="2" applyNumberFormat="1" applyFont="1" applyFill="1" applyBorder="1" applyProtection="1">
      <protection locked="0"/>
    </xf>
    <xf numFmtId="170" fontId="37" fillId="0" borderId="1" xfId="1" applyNumberFormat="1" applyFont="1" applyBorder="1" applyProtection="1"/>
    <xf numFmtId="164" fontId="23" fillId="0" borderId="0" xfId="5" applyNumberFormat="1" applyFont="1" applyAlignment="1">
      <alignment horizontal="left"/>
    </xf>
    <xf numFmtId="165" fontId="23" fillId="0" borderId="0" xfId="5" applyFont="1" applyAlignment="1">
      <alignment horizontal="left"/>
    </xf>
    <xf numFmtId="165" fontId="90" fillId="0" borderId="0" xfId="5" applyFont="1"/>
    <xf numFmtId="165" fontId="91" fillId="0" borderId="0" xfId="5" applyFont="1" applyAlignment="1">
      <alignment horizontal="left" indent="3"/>
    </xf>
    <xf numFmtId="165" fontId="91" fillId="0" borderId="0" xfId="5" applyFont="1"/>
    <xf numFmtId="164" fontId="90" fillId="0" borderId="0" xfId="5" applyNumberFormat="1" applyFont="1"/>
    <xf numFmtId="165" fontId="90" fillId="0" borderId="0" xfId="5" applyFont="1" applyAlignment="1">
      <alignment horizontal="left"/>
    </xf>
    <xf numFmtId="41" fontId="27" fillId="0" borderId="2" xfId="2" applyNumberFormat="1" applyFont="1" applyFill="1" applyBorder="1" applyProtection="1"/>
    <xf numFmtId="41" fontId="23" fillId="0" borderId="0" xfId="2" applyNumberFormat="1" applyFont="1" applyProtection="1"/>
    <xf numFmtId="165" fontId="23" fillId="0" borderId="0" xfId="5" applyFont="1" applyAlignment="1">
      <alignment vertical="top"/>
    </xf>
    <xf numFmtId="171" fontId="27" fillId="0" borderId="2" xfId="1" applyNumberFormat="1" applyFont="1" applyFill="1" applyBorder="1" applyProtection="1"/>
    <xf numFmtId="165" fontId="28" fillId="0" borderId="0" xfId="5" applyFont="1"/>
    <xf numFmtId="165" fontId="27" fillId="0" borderId="0" xfId="5" applyFont="1" applyAlignment="1">
      <alignment horizontal="left"/>
    </xf>
    <xf numFmtId="165" fontId="27" fillId="0" borderId="0" xfId="5" applyFont="1"/>
    <xf numFmtId="165" fontId="27" fillId="0" borderId="0" xfId="5" applyFont="1" applyAlignment="1">
      <alignment horizontal="right"/>
    </xf>
    <xf numFmtId="170" fontId="92" fillId="0" borderId="1" xfId="1" applyNumberFormat="1" applyFont="1" applyBorder="1" applyProtection="1"/>
    <xf numFmtId="164" fontId="27" fillId="0" borderId="0" xfId="5" applyNumberFormat="1" applyFont="1" applyAlignment="1">
      <alignment horizontal="left"/>
    </xf>
    <xf numFmtId="164" fontId="27" fillId="0" borderId="0" xfId="9" applyNumberFormat="1" applyFont="1" applyAlignment="1">
      <alignment horizontal="right"/>
    </xf>
    <xf numFmtId="165" fontId="92" fillId="0" borderId="0" xfId="5" applyFont="1"/>
    <xf numFmtId="165" fontId="42" fillId="0" borderId="0" xfId="5" applyFont="1"/>
    <xf numFmtId="165" fontId="83" fillId="5" borderId="14" xfId="5" applyFont="1" applyFill="1" applyBorder="1"/>
    <xf numFmtId="165" fontId="68" fillId="0" borderId="0" xfId="5" applyFont="1"/>
    <xf numFmtId="164" fontId="60" fillId="0" borderId="0" xfId="5" applyNumberFormat="1" applyFont="1" applyAlignment="1">
      <alignment horizontal="center"/>
    </xf>
    <xf numFmtId="164" fontId="61" fillId="0" borderId="0" xfId="5" applyNumberFormat="1" applyFont="1" applyAlignment="1">
      <alignment horizontal="center"/>
    </xf>
    <xf numFmtId="164" fontId="62" fillId="0" borderId="0" xfId="5" applyNumberFormat="1" applyFont="1" applyAlignment="1">
      <alignment horizontal="center"/>
    </xf>
    <xf numFmtId="165" fontId="61" fillId="0" borderId="0" xfId="5" applyFont="1" applyAlignment="1">
      <alignment horizontal="center"/>
    </xf>
    <xf numFmtId="165" fontId="65" fillId="0" borderId="0" xfId="5" applyFont="1"/>
    <xf numFmtId="165" fontId="83" fillId="5" borderId="16" xfId="5" applyFont="1" applyFill="1" applyBorder="1"/>
    <xf numFmtId="165" fontId="65" fillId="0" borderId="2" xfId="5" applyFont="1" applyBorder="1" applyProtection="1">
      <protection locked="0"/>
    </xf>
    <xf numFmtId="165" fontId="65" fillId="0" borderId="0" xfId="5" applyFont="1" applyProtection="1">
      <protection locked="0"/>
    </xf>
    <xf numFmtId="165" fontId="65" fillId="0" borderId="4" xfId="5" applyFont="1" applyBorder="1" applyProtection="1">
      <protection locked="0"/>
    </xf>
    <xf numFmtId="165" fontId="95" fillId="0" borderId="2" xfId="5" applyFont="1" applyBorder="1" applyProtection="1">
      <protection locked="0"/>
    </xf>
    <xf numFmtId="165" fontId="33" fillId="5" borderId="14" xfId="4" applyFont="1" applyFill="1" applyBorder="1"/>
    <xf numFmtId="165" fontId="33" fillId="5" borderId="14" xfId="4" applyFont="1" applyFill="1" applyBorder="1" applyAlignment="1">
      <alignment horizontal="right"/>
    </xf>
    <xf numFmtId="165" fontId="83" fillId="5" borderId="14" xfId="4" applyFont="1" applyFill="1" applyBorder="1"/>
    <xf numFmtId="165" fontId="41" fillId="5" borderId="14" xfId="4" applyFont="1" applyFill="1" applyBorder="1"/>
    <xf numFmtId="165" fontId="83" fillId="5" borderId="16" xfId="4" applyFont="1" applyFill="1" applyBorder="1"/>
    <xf numFmtId="165" fontId="33" fillId="0" borderId="0" xfId="4" applyFont="1"/>
    <xf numFmtId="165" fontId="86" fillId="0" borderId="0" xfId="4" applyFont="1"/>
    <xf numFmtId="165" fontId="32" fillId="0" borderId="0" xfId="4" applyFont="1"/>
    <xf numFmtId="165" fontId="83" fillId="0" borderId="0" xfId="4" applyFont="1"/>
    <xf numFmtId="165" fontId="50" fillId="0" borderId="0" xfId="9" applyFont="1"/>
    <xf numFmtId="165" fontId="32" fillId="0" borderId="0" xfId="4" applyFont="1" applyAlignment="1">
      <alignment horizontal="right"/>
    </xf>
    <xf numFmtId="165" fontId="68" fillId="0" borderId="0" xfId="4" applyFont="1"/>
    <xf numFmtId="165" fontId="50" fillId="0" borderId="0" xfId="4" applyFont="1"/>
    <xf numFmtId="165" fontId="27" fillId="0" borderId="0" xfId="4" applyFont="1" applyAlignment="1">
      <alignment horizontal="left"/>
    </xf>
    <xf numFmtId="165" fontId="27" fillId="0" borderId="0" xfId="4" applyFont="1"/>
    <xf numFmtId="165" fontId="74" fillId="0" borderId="0" xfId="5" applyFont="1" applyAlignment="1">
      <alignment horizontal="left"/>
    </xf>
    <xf numFmtId="165" fontId="52" fillId="0" borderId="0" xfId="9" applyFont="1" applyAlignment="1">
      <alignment horizontal="right"/>
    </xf>
    <xf numFmtId="165" fontId="56" fillId="0" borderId="0" xfId="9" applyFont="1"/>
    <xf numFmtId="165" fontId="56" fillId="0" borderId="0" xfId="9" applyFont="1" applyAlignment="1">
      <alignment horizontal="left"/>
    </xf>
    <xf numFmtId="165" fontId="66" fillId="0" borderId="0" xfId="9" applyFont="1" applyAlignment="1">
      <alignment horizontal="center"/>
    </xf>
    <xf numFmtId="165" fontId="93" fillId="0" borderId="0" xfId="9" applyFont="1"/>
    <xf numFmtId="165" fontId="96" fillId="0" borderId="0" xfId="9" applyFont="1" applyAlignment="1">
      <alignment horizontal="left"/>
    </xf>
    <xf numFmtId="165" fontId="65" fillId="0" borderId="0" xfId="4" applyFont="1"/>
    <xf numFmtId="165" fontId="23" fillId="0" borderId="0" xfId="4" applyFont="1"/>
    <xf numFmtId="165" fontId="23" fillId="0" borderId="0" xfId="4" applyFont="1" applyAlignment="1">
      <alignment horizontal="right"/>
    </xf>
    <xf numFmtId="165" fontId="61" fillId="0" borderId="0" xfId="4" applyFont="1" applyAlignment="1">
      <alignment horizontal="center"/>
    </xf>
    <xf numFmtId="165" fontId="88" fillId="0" borderId="0" xfId="4" applyFont="1"/>
    <xf numFmtId="165" fontId="89" fillId="0" borderId="0" xfId="4" applyFont="1"/>
    <xf numFmtId="165" fontId="97" fillId="0" borderId="0" xfId="4" applyFont="1"/>
    <xf numFmtId="165" fontId="54" fillId="0" borderId="0" xfId="4" applyFont="1" applyAlignment="1">
      <alignment horizontal="left"/>
    </xf>
    <xf numFmtId="165" fontId="28" fillId="0" borderId="0" xfId="4" applyFont="1"/>
    <xf numFmtId="165" fontId="98" fillId="0" borderId="0" xfId="4" applyFont="1"/>
    <xf numFmtId="165" fontId="28" fillId="0" borderId="0" xfId="4" applyFont="1" applyAlignment="1">
      <alignment horizontal="right"/>
    </xf>
    <xf numFmtId="165" fontId="53" fillId="0" borderId="0" xfId="4" applyFont="1"/>
    <xf numFmtId="165" fontId="99" fillId="0" borderId="0" xfId="4" applyFont="1"/>
    <xf numFmtId="165" fontId="72" fillId="0" borderId="0" xfId="7" applyFont="1"/>
    <xf numFmtId="39" fontId="53" fillId="2" borderId="2" xfId="2" applyNumberFormat="1" applyFont="1" applyFill="1" applyBorder="1" applyProtection="1">
      <protection locked="0"/>
    </xf>
    <xf numFmtId="37" fontId="53" fillId="0" borderId="0" xfId="4" applyNumberFormat="1" applyFont="1"/>
    <xf numFmtId="37" fontId="37" fillId="0" borderId="0" xfId="4" applyNumberFormat="1" applyFont="1"/>
    <xf numFmtId="164" fontId="23" fillId="0" borderId="0" xfId="4" applyNumberFormat="1" applyFont="1" applyAlignment="1">
      <alignment horizontal="right"/>
    </xf>
    <xf numFmtId="165" fontId="23" fillId="0" borderId="0" xfId="4" applyFont="1" applyAlignment="1">
      <alignment horizontal="left"/>
    </xf>
    <xf numFmtId="164" fontId="61" fillId="0" borderId="0" xfId="4" applyNumberFormat="1" applyFont="1" applyAlignment="1">
      <alignment horizontal="center"/>
    </xf>
    <xf numFmtId="165" fontId="24" fillId="0" borderId="0" xfId="4" applyFont="1"/>
    <xf numFmtId="165" fontId="65" fillId="0" borderId="0" xfId="4" applyFont="1" applyProtection="1">
      <protection locked="0"/>
    </xf>
    <xf numFmtId="165" fontId="53" fillId="0" borderId="0" xfId="4" applyFont="1" applyAlignment="1">
      <alignment horizontal="left"/>
    </xf>
    <xf numFmtId="41" fontId="53" fillId="2" borderId="2" xfId="2" applyNumberFormat="1" applyFont="1" applyFill="1" applyBorder="1" applyProtection="1">
      <protection locked="0"/>
    </xf>
    <xf numFmtId="37" fontId="61" fillId="0" borderId="0" xfId="4" applyNumberFormat="1" applyFont="1" applyAlignment="1">
      <alignment horizontal="center"/>
    </xf>
    <xf numFmtId="37" fontId="23" fillId="0" borderId="0" xfId="4" applyNumberFormat="1" applyFont="1" applyAlignment="1">
      <alignment horizontal="right"/>
    </xf>
    <xf numFmtId="165" fontId="97" fillId="0" borderId="0" xfId="4" applyFont="1" applyAlignment="1">
      <alignment horizontal="left"/>
    </xf>
    <xf numFmtId="165" fontId="100" fillId="0" borderId="0" xfId="4" applyFont="1"/>
    <xf numFmtId="165" fontId="54" fillId="0" borderId="0" xfId="4" applyFont="1"/>
    <xf numFmtId="39" fontId="23" fillId="2" borderId="2" xfId="2" applyNumberFormat="1" applyFont="1" applyFill="1" applyBorder="1" applyProtection="1">
      <protection locked="0"/>
    </xf>
    <xf numFmtId="165" fontId="23" fillId="0" borderId="0" xfId="4" applyFont="1" applyAlignment="1">
      <alignment horizontal="left" indent="2"/>
    </xf>
    <xf numFmtId="41" fontId="23" fillId="0" borderId="0" xfId="2" applyNumberFormat="1" applyFont="1" applyFill="1" applyBorder="1" applyProtection="1">
      <protection locked="0"/>
    </xf>
    <xf numFmtId="165" fontId="33" fillId="5" borderId="14" xfId="6" applyFont="1" applyFill="1" applyBorder="1"/>
    <xf numFmtId="165" fontId="83" fillId="5" borderId="14" xfId="6" applyFont="1" applyFill="1" applyBorder="1"/>
    <xf numFmtId="165" fontId="41" fillId="5" borderId="14" xfId="6" applyFont="1" applyFill="1" applyBorder="1"/>
    <xf numFmtId="165" fontId="83" fillId="5" borderId="16" xfId="6" applyFont="1" applyFill="1" applyBorder="1"/>
    <xf numFmtId="165" fontId="69" fillId="0" borderId="0" xfId="6" applyFont="1"/>
    <xf numFmtId="165" fontId="86" fillId="0" borderId="0" xfId="6" applyFont="1"/>
    <xf numFmtId="165" fontId="33" fillId="0" borderId="0" xfId="6" applyFont="1"/>
    <xf numFmtId="165" fontId="23" fillId="0" borderId="0" xfId="6" applyFont="1"/>
    <xf numFmtId="165" fontId="65" fillId="0" borderId="0" xfId="6" applyFont="1"/>
    <xf numFmtId="165" fontId="88" fillId="0" borderId="0" xfId="6" applyFont="1"/>
    <xf numFmtId="165" fontId="43" fillId="0" borderId="0" xfId="6" applyFont="1"/>
    <xf numFmtId="165" fontId="89" fillId="0" borderId="0" xfId="6" applyFont="1"/>
    <xf numFmtId="165" fontId="32" fillId="0" borderId="0" xfId="6" applyFont="1"/>
    <xf numFmtId="165" fontId="83" fillId="0" borderId="0" xfId="6" applyFont="1"/>
    <xf numFmtId="170" fontId="86" fillId="0" borderId="0" xfId="1" applyNumberFormat="1" applyFont="1" applyAlignment="1" applyProtection="1">
      <alignment vertical="center"/>
    </xf>
    <xf numFmtId="165" fontId="68" fillId="0" borderId="0" xfId="6" applyFont="1"/>
    <xf numFmtId="165" fontId="50" fillId="0" borderId="0" xfId="6" applyFont="1"/>
    <xf numFmtId="165" fontId="27" fillId="0" borderId="0" xfId="6" applyFont="1" applyAlignment="1">
      <alignment horizontal="left"/>
    </xf>
    <xf numFmtId="165" fontId="27" fillId="0" borderId="0" xfId="6" applyFont="1"/>
    <xf numFmtId="165" fontId="52" fillId="0" borderId="0" xfId="9" applyFont="1"/>
    <xf numFmtId="165" fontId="28" fillId="0" borderId="0" xfId="6" applyFont="1"/>
    <xf numFmtId="165" fontId="101" fillId="0" borderId="0" xfId="6" applyFont="1"/>
    <xf numFmtId="39" fontId="37" fillId="0" borderId="0" xfId="6" applyNumberFormat="1" applyFont="1"/>
    <xf numFmtId="165" fontId="61" fillId="0" borderId="0" xfId="6" applyFont="1" applyAlignment="1">
      <alignment horizontal="center"/>
    </xf>
    <xf numFmtId="37" fontId="88" fillId="0" borderId="0" xfId="6" applyNumberFormat="1" applyFont="1"/>
    <xf numFmtId="165" fontId="89" fillId="0" borderId="0" xfId="7" applyFont="1"/>
    <xf numFmtId="165" fontId="42" fillId="0" borderId="0" xfId="9" applyFont="1" applyAlignment="1">
      <alignment horizontal="right"/>
    </xf>
    <xf numFmtId="165" fontId="28" fillId="0" borderId="0" xfId="6" applyFont="1" applyAlignment="1">
      <alignment horizontal="left"/>
    </xf>
    <xf numFmtId="165" fontId="24" fillId="0" borderId="0" xfId="6" applyFont="1"/>
    <xf numFmtId="164" fontId="37" fillId="2" borderId="1" xfId="6" applyNumberFormat="1" applyFont="1" applyFill="1" applyBorder="1" applyProtection="1">
      <protection locked="0"/>
    </xf>
    <xf numFmtId="37" fontId="23" fillId="0" borderId="0" xfId="6" applyNumberFormat="1" applyFont="1" applyAlignment="1">
      <alignment horizontal="left"/>
    </xf>
    <xf numFmtId="39" fontId="23" fillId="0" borderId="0" xfId="9" applyNumberFormat="1" applyFont="1" applyAlignment="1">
      <alignment horizontal="right"/>
    </xf>
    <xf numFmtId="39" fontId="23" fillId="0" borderId="0" xfId="6" applyNumberFormat="1" applyFont="1"/>
    <xf numFmtId="39" fontId="23" fillId="0" borderId="0" xfId="6" applyNumberFormat="1" applyFont="1" applyAlignment="1">
      <alignment horizontal="left"/>
    </xf>
    <xf numFmtId="39" fontId="61" fillId="0" borderId="0" xfId="6" applyNumberFormat="1" applyFont="1" applyAlignment="1">
      <alignment horizontal="center"/>
    </xf>
    <xf numFmtId="165" fontId="42" fillId="0" borderId="0" xfId="9" applyFont="1"/>
    <xf numFmtId="37" fontId="23" fillId="0" borderId="0" xfId="6" applyNumberFormat="1" applyFont="1"/>
    <xf numFmtId="164" fontId="88" fillId="0" borderId="0" xfId="6" applyNumberFormat="1" applyFont="1"/>
    <xf numFmtId="165" fontId="43" fillId="0" borderId="0" xfId="7" applyFont="1"/>
    <xf numFmtId="165" fontId="102" fillId="0" borderId="0" xfId="6" applyFont="1"/>
    <xf numFmtId="165" fontId="103" fillId="0" borderId="0" xfId="6" applyFont="1"/>
    <xf numFmtId="165" fontId="81" fillId="0" borderId="0" xfId="6" applyFont="1"/>
    <xf numFmtId="37" fontId="81" fillId="0" borderId="0" xfId="6" applyNumberFormat="1" applyFont="1"/>
    <xf numFmtId="39" fontId="81" fillId="0" borderId="0" xfId="6" applyNumberFormat="1" applyFont="1"/>
    <xf numFmtId="39" fontId="81" fillId="0" borderId="0" xfId="6" applyNumberFormat="1" applyFont="1" applyAlignment="1">
      <alignment horizontal="left"/>
    </xf>
    <xf numFmtId="39" fontId="104" fillId="0" borderId="0" xfId="6" applyNumberFormat="1" applyFont="1" applyAlignment="1">
      <alignment horizontal="center"/>
    </xf>
    <xf numFmtId="164" fontId="105" fillId="0" borderId="0" xfId="6" applyNumberFormat="1" applyFont="1"/>
    <xf numFmtId="165" fontId="82" fillId="0" borderId="0" xfId="6" applyFont="1" applyProtection="1">
      <protection locked="0"/>
    </xf>
    <xf numFmtId="165" fontId="65" fillId="0" borderId="0" xfId="6" applyFont="1" applyProtection="1">
      <protection locked="0"/>
    </xf>
    <xf numFmtId="164" fontId="37" fillId="0" borderId="1" xfId="6" applyNumberFormat="1" applyFont="1" applyBorder="1"/>
    <xf numFmtId="164" fontId="23" fillId="0" borderId="0" xfId="6" applyNumberFormat="1" applyFont="1" applyAlignment="1">
      <alignment horizontal="left"/>
    </xf>
    <xf numFmtId="164" fontId="23" fillId="0" borderId="0" xfId="6" applyNumberFormat="1" applyFont="1"/>
    <xf numFmtId="164" fontId="61" fillId="0" borderId="0" xfId="6" applyNumberFormat="1" applyFont="1" applyAlignment="1">
      <alignment horizontal="center"/>
    </xf>
    <xf numFmtId="165" fontId="37" fillId="0" borderId="0" xfId="6" applyFont="1"/>
    <xf numFmtId="164" fontId="81" fillId="0" borderId="0" xfId="6" applyNumberFormat="1" applyFont="1"/>
    <xf numFmtId="164" fontId="81" fillId="0" borderId="0" xfId="6" applyNumberFormat="1" applyFont="1" applyAlignment="1">
      <alignment horizontal="left"/>
    </xf>
    <xf numFmtId="164" fontId="104" fillId="0" borderId="0" xfId="6" applyNumberFormat="1" applyFont="1" applyAlignment="1">
      <alignment horizontal="center"/>
    </xf>
    <xf numFmtId="165" fontId="106" fillId="0" borderId="0" xfId="6" applyFont="1"/>
    <xf numFmtId="165" fontId="107" fillId="0" borderId="0" xfId="6" applyFont="1" applyProtection="1">
      <protection locked="0"/>
    </xf>
    <xf numFmtId="165" fontId="104" fillId="0" borderId="0" xfId="6" applyFont="1" applyAlignment="1">
      <alignment horizontal="center"/>
    </xf>
    <xf numFmtId="164" fontId="106" fillId="0" borderId="0" xfId="6" applyNumberFormat="1" applyFont="1"/>
    <xf numFmtId="165" fontId="22" fillId="0" borderId="0" xfId="6" applyFont="1"/>
    <xf numFmtId="165" fontId="23" fillId="0" borderId="0" xfId="6" applyFont="1" applyAlignment="1">
      <alignment horizontal="left"/>
    </xf>
    <xf numFmtId="166" fontId="37" fillId="0" borderId="1" xfId="6" applyNumberFormat="1" applyFont="1" applyBorder="1"/>
    <xf numFmtId="165" fontId="65" fillId="0" borderId="10" xfId="6" applyFont="1" applyBorder="1" applyProtection="1">
      <protection locked="0"/>
    </xf>
    <xf numFmtId="164" fontId="37" fillId="0" borderId="0" xfId="6" applyNumberFormat="1" applyFont="1"/>
    <xf numFmtId="165" fontId="108" fillId="0" borderId="0" xfId="6" applyFont="1"/>
    <xf numFmtId="165" fontId="33" fillId="5" borderId="14" xfId="7" applyFont="1" applyFill="1" applyBorder="1"/>
    <xf numFmtId="165" fontId="83" fillId="5" borderId="14" xfId="7" applyFont="1" applyFill="1" applyBorder="1"/>
    <xf numFmtId="165" fontId="41" fillId="5" borderId="14" xfId="7" applyFont="1" applyFill="1" applyBorder="1"/>
    <xf numFmtId="165" fontId="83" fillId="5" borderId="16" xfId="7" applyFont="1" applyFill="1" applyBorder="1"/>
    <xf numFmtId="165" fontId="69" fillId="0" borderId="0" xfId="7" applyFont="1"/>
    <xf numFmtId="165" fontId="33" fillId="0" borderId="0" xfId="7" applyFont="1"/>
    <xf numFmtId="165" fontId="32" fillId="0" borderId="0" xfId="7" applyFont="1"/>
    <xf numFmtId="165" fontId="83" fillId="0" borderId="0" xfId="7" applyFont="1"/>
    <xf numFmtId="165" fontId="68" fillId="0" borderId="0" xfId="7" applyFont="1"/>
    <xf numFmtId="165" fontId="50" fillId="0" borderId="0" xfId="7" applyFont="1"/>
    <xf numFmtId="165" fontId="27" fillId="0" borderId="0" xfId="7" applyFont="1" applyAlignment="1">
      <alignment horizontal="left"/>
    </xf>
    <xf numFmtId="165" fontId="27" fillId="0" borderId="0" xfId="7" applyFont="1"/>
    <xf numFmtId="165" fontId="22" fillId="0" borderId="0" xfId="7" applyFont="1"/>
    <xf numFmtId="165" fontId="96" fillId="0" borderId="0" xfId="9" applyFont="1" applyAlignment="1" applyProtection="1">
      <alignment horizontal="left"/>
      <protection locked="0"/>
    </xf>
    <xf numFmtId="165" fontId="65" fillId="0" borderId="0" xfId="7" applyFont="1" applyProtection="1">
      <protection locked="0"/>
    </xf>
    <xf numFmtId="165" fontId="23" fillId="0" borderId="0" xfId="7" applyFont="1"/>
    <xf numFmtId="165" fontId="109" fillId="0" borderId="0" xfId="7" applyFont="1"/>
    <xf numFmtId="165" fontId="62" fillId="0" borderId="0" xfId="7" applyFont="1" applyAlignment="1">
      <alignment horizontal="center"/>
    </xf>
    <xf numFmtId="165" fontId="93" fillId="0" borderId="0" xfId="7" applyFont="1"/>
    <xf numFmtId="165" fontId="95" fillId="0" borderId="0" xfId="7" applyFont="1" applyAlignment="1" applyProtection="1">
      <alignment horizontal="left"/>
      <protection locked="0"/>
    </xf>
    <xf numFmtId="165" fontId="23" fillId="0" borderId="0" xfId="7" applyFont="1" applyAlignment="1">
      <alignment horizontal="left"/>
    </xf>
    <xf numFmtId="41" fontId="23" fillId="0" borderId="2" xfId="2" applyNumberFormat="1" applyFont="1" applyFill="1" applyBorder="1" applyProtection="1"/>
    <xf numFmtId="165" fontId="24" fillId="0" borderId="0" xfId="7" applyFont="1"/>
    <xf numFmtId="164" fontId="37" fillId="0" borderId="1" xfId="7" applyNumberFormat="1" applyFont="1" applyBorder="1"/>
    <xf numFmtId="164" fontId="23" fillId="0" borderId="0" xfId="7" applyNumberFormat="1" applyFont="1" applyAlignment="1">
      <alignment horizontal="left"/>
    </xf>
    <xf numFmtId="164" fontId="61" fillId="0" borderId="0" xfId="7" applyNumberFormat="1" applyFont="1" applyAlignment="1">
      <alignment horizontal="center"/>
    </xf>
    <xf numFmtId="165" fontId="88" fillId="0" borderId="0" xfId="7" applyFont="1"/>
    <xf numFmtId="165" fontId="90" fillId="0" borderId="0" xfId="7" quotePrefix="1" applyFont="1" applyAlignment="1">
      <alignment horizontal="left"/>
    </xf>
    <xf numFmtId="164" fontId="23" fillId="0" borderId="0" xfId="7" applyNumberFormat="1" applyFont="1"/>
    <xf numFmtId="49" fontId="23" fillId="0" borderId="0" xfId="7" applyNumberFormat="1" applyFont="1"/>
    <xf numFmtId="165" fontId="90" fillId="0" borderId="0" xfId="7" quotePrefix="1" applyFont="1"/>
    <xf numFmtId="41" fontId="90" fillId="0" borderId="0" xfId="2" applyNumberFormat="1" applyFont="1" applyFill="1" applyBorder="1" applyProtection="1"/>
    <xf numFmtId="165" fontId="65" fillId="0" borderId="0" xfId="7" applyFont="1"/>
    <xf numFmtId="165" fontId="61" fillId="0" borderId="0" xfId="7" applyFont="1" applyAlignment="1">
      <alignment horizontal="center"/>
    </xf>
    <xf numFmtId="165" fontId="110" fillId="0" borderId="0" xfId="7" applyFont="1" applyAlignment="1">
      <alignment horizontal="left"/>
    </xf>
    <xf numFmtId="165" fontId="32" fillId="0" borderId="3" xfId="7" applyFont="1" applyBorder="1"/>
    <xf numFmtId="165" fontId="23" fillId="0" borderId="4" xfId="7" applyFont="1" applyBorder="1"/>
    <xf numFmtId="165" fontId="23" fillId="0" borderId="5" xfId="7" applyFont="1" applyBorder="1"/>
    <xf numFmtId="165" fontId="27" fillId="0" borderId="6" xfId="7" applyFont="1" applyBorder="1"/>
    <xf numFmtId="165" fontId="23" fillId="0" borderId="7" xfId="7" applyFont="1" applyBorder="1"/>
    <xf numFmtId="165" fontId="23" fillId="0" borderId="6" xfId="7" applyFont="1" applyBorder="1"/>
    <xf numFmtId="165" fontId="37" fillId="0" borderId="0" xfId="7" applyFont="1"/>
    <xf numFmtId="164" fontId="23" fillId="0" borderId="7" xfId="7" applyNumberFormat="1" applyFont="1" applyBorder="1" applyAlignment="1">
      <alignment horizontal="left"/>
    </xf>
    <xf numFmtId="165" fontId="23" fillId="0" borderId="8" xfId="7" applyFont="1" applyBorder="1"/>
    <xf numFmtId="165" fontId="23" fillId="0" borderId="2" xfId="7" applyFont="1" applyBorder="1"/>
    <xf numFmtId="165" fontId="23" fillId="0" borderId="9" xfId="7" applyFont="1" applyBorder="1"/>
    <xf numFmtId="165" fontId="90" fillId="0" borderId="0" xfId="7" applyFont="1" applyAlignment="1">
      <alignment horizontal="left"/>
    </xf>
    <xf numFmtId="165" fontId="90" fillId="0" borderId="0" xfId="7" applyFont="1"/>
    <xf numFmtId="164" fontId="23" fillId="0" borderId="0" xfId="7" applyNumberFormat="1" applyFont="1" applyAlignment="1">
      <alignment horizontal="right"/>
    </xf>
    <xf numFmtId="165" fontId="23" fillId="0" borderId="0" xfId="7" applyFont="1" applyAlignment="1">
      <alignment horizontal="right"/>
    </xf>
    <xf numFmtId="165" fontId="74" fillId="0" borderId="0" xfId="7" applyFont="1"/>
    <xf numFmtId="165" fontId="111" fillId="0" borderId="0" xfId="7" applyFont="1"/>
    <xf numFmtId="165" fontId="111" fillId="0" borderId="0" xfId="7" applyFont="1" applyAlignment="1">
      <alignment horizontal="right"/>
    </xf>
    <xf numFmtId="165" fontId="112" fillId="0" borderId="0" xfId="7" applyFont="1"/>
    <xf numFmtId="165" fontId="82" fillId="0" borderId="0" xfId="7" applyFont="1" applyAlignment="1">
      <alignment horizontal="center"/>
    </xf>
    <xf numFmtId="165" fontId="113" fillId="0" borderId="0" xfId="7" applyFont="1"/>
    <xf numFmtId="165" fontId="104" fillId="0" borderId="0" xfId="7" applyFont="1" applyProtection="1">
      <protection locked="0"/>
    </xf>
    <xf numFmtId="165" fontId="76" fillId="0" borderId="0" xfId="7" applyFont="1"/>
    <xf numFmtId="165" fontId="114" fillId="0" borderId="0" xfId="7" applyFont="1"/>
    <xf numFmtId="170" fontId="23" fillId="0" borderId="2" xfId="1" applyNumberFormat="1" applyFont="1" applyFill="1" applyBorder="1" applyProtection="1"/>
    <xf numFmtId="164" fontId="37" fillId="0" borderId="0" xfId="7" applyNumberFormat="1" applyFont="1"/>
    <xf numFmtId="41" fontId="23" fillId="0" borderId="0" xfId="2" applyNumberFormat="1" applyFont="1" applyFill="1" applyBorder="1" applyProtection="1"/>
    <xf numFmtId="165" fontId="27" fillId="0" borderId="0" xfId="7" applyFont="1" applyAlignment="1">
      <alignment horizontal="center"/>
    </xf>
    <xf numFmtId="37" fontId="23" fillId="0" borderId="0" xfId="4" applyNumberFormat="1" applyFont="1"/>
    <xf numFmtId="165" fontId="22" fillId="0" borderId="0" xfId="4" applyFont="1" applyAlignment="1">
      <alignment horizontal="left"/>
    </xf>
    <xf numFmtId="164" fontId="23" fillId="0" borderId="0" xfId="4" applyNumberFormat="1" applyFont="1"/>
    <xf numFmtId="41" fontId="37" fillId="0" borderId="0" xfId="4" applyNumberFormat="1" applyFont="1"/>
    <xf numFmtId="164" fontId="37" fillId="0" borderId="1" xfId="4" applyNumberFormat="1" applyFont="1" applyBorder="1"/>
    <xf numFmtId="165" fontId="73" fillId="0" borderId="0" xfId="4" quotePrefix="1" applyFont="1" applyAlignment="1">
      <alignment horizontal="left"/>
    </xf>
    <xf numFmtId="164" fontId="37" fillId="0" borderId="0" xfId="4" applyNumberFormat="1" applyFont="1"/>
    <xf numFmtId="41" fontId="23" fillId="0" borderId="0" xfId="4" applyNumberFormat="1" applyFont="1"/>
    <xf numFmtId="41" fontId="23" fillId="0" borderId="0" xfId="4" applyNumberFormat="1" applyFont="1" applyAlignment="1">
      <alignment horizontal="left"/>
    </xf>
    <xf numFmtId="41" fontId="88" fillId="0" borderId="0" xfId="4" applyNumberFormat="1" applyFont="1"/>
    <xf numFmtId="165" fontId="37" fillId="0" borderId="0" xfId="4" applyFont="1"/>
    <xf numFmtId="165" fontId="28" fillId="0" borderId="0" xfId="4" applyFont="1" applyAlignment="1">
      <alignment horizontal="left"/>
    </xf>
    <xf numFmtId="165" fontId="48" fillId="0" borderId="0" xfId="4" applyFont="1" applyAlignment="1">
      <alignment horizontal="left"/>
    </xf>
    <xf numFmtId="165" fontId="48" fillId="0" borderId="0" xfId="4" applyFont="1"/>
    <xf numFmtId="165" fontId="22" fillId="0" borderId="0" xfId="4" applyFont="1"/>
    <xf numFmtId="9" fontId="23" fillId="2" borderId="2" xfId="10" applyFont="1" applyFill="1" applyBorder="1" applyProtection="1">
      <protection locked="0"/>
    </xf>
    <xf numFmtId="165" fontId="115" fillId="0" borderId="0" xfId="4" applyFont="1"/>
    <xf numFmtId="169" fontId="23" fillId="0" borderId="0" xfId="2" applyNumberFormat="1" applyFont="1" applyFill="1" applyBorder="1" applyProtection="1"/>
    <xf numFmtId="171" fontId="23" fillId="0" borderId="0" xfId="1" applyNumberFormat="1" applyFont="1" applyFill="1" applyBorder="1" applyProtection="1"/>
    <xf numFmtId="167" fontId="23" fillId="0" borderId="0" xfId="10" applyNumberFormat="1" applyFont="1" applyFill="1" applyBorder="1" applyProtection="1"/>
    <xf numFmtId="167" fontId="23" fillId="0" borderId="0" xfId="2" applyNumberFormat="1" applyFont="1" applyFill="1" applyBorder="1" applyProtection="1"/>
    <xf numFmtId="165" fontId="90" fillId="0" borderId="0" xfId="4" applyFont="1"/>
    <xf numFmtId="41" fontId="61" fillId="0" borderId="0" xfId="4" applyNumberFormat="1" applyFont="1" applyAlignment="1">
      <alignment horizontal="center"/>
    </xf>
    <xf numFmtId="41" fontId="65" fillId="0" borderId="2" xfId="5" applyNumberFormat="1" applyFont="1" applyBorder="1" applyProtection="1">
      <protection locked="0"/>
    </xf>
    <xf numFmtId="165" fontId="33" fillId="5" borderId="14" xfId="3" applyFont="1" applyFill="1" applyBorder="1"/>
    <xf numFmtId="165" fontId="33" fillId="5" borderId="14" xfId="3" applyFont="1" applyFill="1" applyBorder="1" applyAlignment="1">
      <alignment horizontal="right"/>
    </xf>
    <xf numFmtId="165" fontId="41" fillId="5" borderId="14" xfId="3" applyFont="1" applyFill="1" applyBorder="1"/>
    <xf numFmtId="165" fontId="69" fillId="0" borderId="0" xfId="3" applyFont="1"/>
    <xf numFmtId="165" fontId="70" fillId="0" borderId="0" xfId="3" applyFont="1"/>
    <xf numFmtId="165" fontId="33" fillId="0" borderId="0" xfId="3" applyFont="1"/>
    <xf numFmtId="165" fontId="32" fillId="0" borderId="0" xfId="3" applyFont="1"/>
    <xf numFmtId="165" fontId="32" fillId="0" borderId="0" xfId="3" applyFont="1" applyAlignment="1">
      <alignment horizontal="right"/>
    </xf>
    <xf numFmtId="165" fontId="50" fillId="0" borderId="0" xfId="3" applyFont="1"/>
    <xf numFmtId="165" fontId="27" fillId="0" borderId="0" xfId="3" applyFont="1" applyAlignment="1">
      <alignment horizontal="left"/>
    </xf>
    <xf numFmtId="165" fontId="27" fillId="0" borderId="0" xfId="3" applyFont="1"/>
    <xf numFmtId="165" fontId="43" fillId="0" borderId="0" xfId="3" applyFont="1"/>
    <xf numFmtId="165" fontId="29" fillId="0" borderId="0" xfId="3" applyFont="1"/>
    <xf numFmtId="165" fontId="23" fillId="0" borderId="0" xfId="3" applyFont="1"/>
    <xf numFmtId="165" fontId="23" fillId="0" borderId="0" xfId="3" applyFont="1" applyAlignment="1">
      <alignment horizontal="right"/>
    </xf>
    <xf numFmtId="165" fontId="88" fillId="0" borderId="0" xfId="3" applyFont="1"/>
    <xf numFmtId="165" fontId="54" fillId="0" borderId="0" xfId="3" applyFont="1" applyAlignment="1">
      <alignment horizontal="left"/>
    </xf>
    <xf numFmtId="165" fontId="28" fillId="0" borderId="0" xfId="3" applyFont="1"/>
    <xf numFmtId="165" fontId="101" fillId="0" borderId="0" xfId="3" applyFont="1"/>
    <xf numFmtId="164" fontId="28" fillId="0" borderId="0" xfId="3" applyNumberFormat="1" applyFont="1"/>
    <xf numFmtId="164" fontId="23" fillId="0" borderId="0" xfId="3" applyNumberFormat="1" applyFont="1" applyAlignment="1">
      <alignment horizontal="right"/>
    </xf>
    <xf numFmtId="164" fontId="88" fillId="0" borderId="0" xfId="3" applyNumberFormat="1" applyFont="1"/>
    <xf numFmtId="165" fontId="24" fillId="0" borderId="0" xfId="3" applyFont="1"/>
    <xf numFmtId="165" fontId="23" fillId="0" borderId="0" xfId="3" applyFont="1" applyAlignment="1">
      <alignment horizontal="left"/>
    </xf>
    <xf numFmtId="164" fontId="23" fillId="0" borderId="0" xfId="3" applyNumberFormat="1" applyFont="1"/>
    <xf numFmtId="164" fontId="23" fillId="0" borderId="0" xfId="3" applyNumberFormat="1" applyFont="1" applyAlignment="1">
      <alignment horizontal="left"/>
    </xf>
    <xf numFmtId="37" fontId="88" fillId="0" borderId="0" xfId="3" applyNumberFormat="1" applyFont="1"/>
    <xf numFmtId="164" fontId="37" fillId="0" borderId="0" xfId="3" applyNumberFormat="1" applyFont="1"/>
    <xf numFmtId="164" fontId="37" fillId="0" borderId="1" xfId="3" applyNumberFormat="1" applyFont="1" applyBorder="1"/>
    <xf numFmtId="165" fontId="29" fillId="0" borderId="0" xfId="3" applyFont="1" applyAlignment="1">
      <alignment horizontal="right"/>
    </xf>
    <xf numFmtId="164" fontId="37" fillId="0" borderId="2" xfId="3" applyNumberFormat="1" applyFont="1" applyBorder="1"/>
    <xf numFmtId="49" fontId="23" fillId="0" borderId="0" xfId="3" applyNumberFormat="1" applyFont="1" applyAlignment="1">
      <alignment horizontal="left"/>
    </xf>
    <xf numFmtId="165" fontId="54" fillId="0" borderId="0" xfId="3" applyFont="1"/>
    <xf numFmtId="39" fontId="23" fillId="0" borderId="0" xfId="3" applyNumberFormat="1" applyFont="1" applyAlignment="1">
      <alignment horizontal="left"/>
    </xf>
    <xf numFmtId="39" fontId="23" fillId="0" borderId="0" xfId="3" applyNumberFormat="1" applyFont="1"/>
    <xf numFmtId="39" fontId="23" fillId="0" borderId="0" xfId="3" applyNumberFormat="1" applyFont="1" applyAlignment="1">
      <alignment horizontal="right"/>
    </xf>
    <xf numFmtId="164" fontId="37" fillId="2" borderId="1" xfId="3" applyNumberFormat="1" applyFont="1" applyFill="1" applyBorder="1" applyProtection="1">
      <protection locked="0"/>
    </xf>
    <xf numFmtId="165" fontId="116" fillId="0" borderId="0" xfId="3" applyFont="1" applyAlignment="1">
      <alignment horizontal="right"/>
    </xf>
    <xf numFmtId="165" fontId="37" fillId="0" borderId="0" xfId="3" applyFont="1"/>
    <xf numFmtId="165" fontId="27" fillId="0" borderId="0" xfId="4" applyFont="1" applyAlignment="1">
      <alignment horizontal="right"/>
    </xf>
    <xf numFmtId="164" fontId="27" fillId="0" borderId="0" xfId="4" applyNumberFormat="1" applyFont="1" applyAlignment="1">
      <alignment horizontal="center"/>
    </xf>
    <xf numFmtId="164" fontId="37" fillId="0" borderId="0" xfId="3" applyNumberFormat="1" applyFont="1" applyAlignment="1">
      <alignment horizontal="right"/>
    </xf>
    <xf numFmtId="165" fontId="37" fillId="0" borderId="0" xfId="3" applyFont="1" applyAlignment="1">
      <alignment horizontal="right"/>
    </xf>
    <xf numFmtId="165" fontId="83" fillId="5" borderId="14" xfId="3" applyFont="1" applyFill="1" applyBorder="1"/>
    <xf numFmtId="165" fontId="68" fillId="0" borderId="0" xfId="3" applyFont="1"/>
    <xf numFmtId="165" fontId="65" fillId="0" borderId="0" xfId="3" applyFont="1"/>
    <xf numFmtId="164" fontId="65" fillId="0" borderId="0" xfId="3" applyNumberFormat="1" applyFont="1"/>
    <xf numFmtId="165" fontId="65" fillId="0" borderId="0" xfId="3" applyFont="1" applyAlignment="1">
      <alignment horizontal="center"/>
    </xf>
    <xf numFmtId="164" fontId="61" fillId="0" borderId="0" xfId="3" applyNumberFormat="1" applyFont="1" applyAlignment="1">
      <alignment horizontal="center"/>
    </xf>
    <xf numFmtId="39" fontId="61" fillId="0" borderId="0" xfId="3" applyNumberFormat="1" applyFont="1" applyAlignment="1">
      <alignment horizontal="center"/>
    </xf>
    <xf numFmtId="165" fontId="61" fillId="0" borderId="0" xfId="3" applyFont="1" applyAlignment="1">
      <alignment horizontal="center"/>
    </xf>
    <xf numFmtId="165" fontId="61" fillId="0" borderId="0" xfId="3" applyFont="1"/>
    <xf numFmtId="165" fontId="83" fillId="5" borderId="16" xfId="3" applyFont="1" applyFill="1" applyBorder="1"/>
    <xf numFmtId="165" fontId="83" fillId="0" borderId="0" xfId="3" applyFont="1"/>
    <xf numFmtId="165" fontId="65" fillId="0" borderId="2" xfId="3" applyFont="1" applyBorder="1" applyProtection="1">
      <protection locked="0"/>
    </xf>
    <xf numFmtId="165" fontId="65" fillId="0" borderId="0" xfId="3" applyFont="1" applyProtection="1">
      <protection locked="0"/>
    </xf>
    <xf numFmtId="0" fontId="117" fillId="0" borderId="0" xfId="0" applyFont="1" applyAlignment="1">
      <alignment vertical="center"/>
    </xf>
    <xf numFmtId="0" fontId="118" fillId="0" borderId="0" xfId="0" applyFont="1"/>
    <xf numFmtId="0" fontId="119" fillId="0" borderId="0" xfId="0" applyFont="1"/>
    <xf numFmtId="0" fontId="42" fillId="0" borderId="0" xfId="0" applyFont="1" applyAlignment="1">
      <alignment vertical="top" wrapText="1"/>
    </xf>
    <xf numFmtId="165" fontId="94" fillId="0" borderId="0" xfId="9" applyFont="1" applyAlignment="1">
      <alignment horizontal="right"/>
    </xf>
    <xf numFmtId="165" fontId="94" fillId="0" borderId="0" xfId="9" applyFont="1"/>
    <xf numFmtId="165" fontId="62" fillId="0" borderId="0" xfId="9" applyFont="1" applyAlignment="1">
      <alignment horizontal="center" vertical="center"/>
    </xf>
    <xf numFmtId="165" fontId="57" fillId="0" borderId="0" xfId="9" applyFont="1" applyAlignment="1">
      <alignment horizontal="left" vertical="center"/>
    </xf>
    <xf numFmtId="165" fontId="10" fillId="0" borderId="0" xfId="9" applyFont="1" applyAlignment="1">
      <alignment vertical="center"/>
    </xf>
    <xf numFmtId="165" fontId="125" fillId="0" borderId="0" xfId="9" applyFont="1" applyAlignment="1">
      <alignment vertical="center"/>
    </xf>
    <xf numFmtId="165" fontId="126" fillId="0" borderId="0" xfId="9" applyFont="1" applyAlignment="1">
      <alignment vertical="center"/>
    </xf>
    <xf numFmtId="165" fontId="27" fillId="0" borderId="1" xfId="9" applyFont="1" applyBorder="1" applyAlignment="1">
      <alignment horizontal="left" vertical="center"/>
    </xf>
    <xf numFmtId="165" fontId="27" fillId="0" borderId="1" xfId="9" applyFont="1" applyBorder="1" applyAlignment="1">
      <alignment vertical="center"/>
    </xf>
    <xf numFmtId="165" fontId="27" fillId="0" borderId="2" xfId="9" applyFont="1" applyBorder="1" applyAlignment="1">
      <alignment vertical="center"/>
    </xf>
    <xf numFmtId="165" fontId="27" fillId="0" borderId="0" xfId="5" applyFont="1" applyAlignment="1">
      <alignment vertical="center"/>
    </xf>
    <xf numFmtId="165" fontId="27" fillId="0" borderId="2" xfId="5" applyFont="1" applyBorder="1" applyAlignment="1">
      <alignment horizontal="left" vertical="center"/>
    </xf>
    <xf numFmtId="165" fontId="27" fillId="0" borderId="1" xfId="9" applyFont="1" applyBorder="1" applyAlignment="1">
      <alignment horizontal="right" vertical="center"/>
    </xf>
    <xf numFmtId="165" fontId="62" fillId="0" borderId="1" xfId="9" applyFont="1" applyBorder="1" applyAlignment="1">
      <alignment horizontal="center" vertical="center"/>
    </xf>
    <xf numFmtId="165" fontId="62" fillId="0" borderId="0" xfId="9" applyFont="1" applyAlignment="1">
      <alignment horizontal="center"/>
    </xf>
    <xf numFmtId="165" fontId="57" fillId="0" borderId="0" xfId="9" applyFont="1"/>
    <xf numFmtId="165" fontId="95" fillId="0" borderId="0" xfId="9" applyFont="1" applyAlignment="1">
      <alignment horizontal="left"/>
    </xf>
    <xf numFmtId="165" fontId="95" fillId="0" borderId="0" xfId="9" applyFont="1"/>
    <xf numFmtId="165" fontId="27" fillId="0" borderId="1" xfId="9" applyFont="1" applyBorder="1" applyAlignment="1">
      <alignment horizontal="left"/>
    </xf>
    <xf numFmtId="165" fontId="27" fillId="0" borderId="1" xfId="9" applyFont="1" applyBorder="1"/>
    <xf numFmtId="165" fontId="25" fillId="0" borderId="2" xfId="5" applyFont="1" applyBorder="1" applyAlignment="1">
      <alignment horizontal="left"/>
    </xf>
    <xf numFmtId="165" fontId="27" fillId="0" borderId="1" xfId="9" applyFont="1" applyBorder="1" applyAlignment="1">
      <alignment horizontal="right"/>
    </xf>
    <xf numFmtId="165" fontId="62" fillId="0" borderId="1" xfId="9" applyFont="1" applyBorder="1" applyAlignment="1">
      <alignment horizontal="center"/>
    </xf>
    <xf numFmtId="165" fontId="95" fillId="0" borderId="0" xfId="5" applyFont="1"/>
    <xf numFmtId="165" fontId="27" fillId="0" borderId="2" xfId="5" applyFont="1" applyBorder="1" applyAlignment="1">
      <alignment horizontal="left"/>
    </xf>
    <xf numFmtId="165" fontId="22" fillId="0" borderId="2" xfId="5" applyFont="1" applyBorder="1"/>
    <xf numFmtId="165" fontId="22" fillId="0" borderId="0" xfId="5" applyFont="1"/>
    <xf numFmtId="165" fontId="95" fillId="0" borderId="0" xfId="7" applyFont="1"/>
    <xf numFmtId="165" fontId="42" fillId="0" borderId="0" xfId="7" applyFont="1"/>
    <xf numFmtId="165" fontId="27" fillId="0" borderId="1" xfId="7" applyFont="1" applyBorder="1" applyAlignment="1">
      <alignment horizontal="left"/>
    </xf>
    <xf numFmtId="165" fontId="22" fillId="0" borderId="1" xfId="7" applyFont="1" applyBorder="1"/>
    <xf numFmtId="165" fontId="95" fillId="0" borderId="1" xfId="9" applyFont="1" applyBorder="1" applyAlignment="1">
      <alignment horizontal="left"/>
    </xf>
    <xf numFmtId="165" fontId="95" fillId="0" borderId="1" xfId="7" applyFont="1" applyBorder="1"/>
    <xf numFmtId="165" fontId="42" fillId="0" borderId="0" xfId="5" applyFont="1" applyAlignment="1">
      <alignment horizontal="right"/>
    </xf>
    <xf numFmtId="169" fontId="42" fillId="0" borderId="2" xfId="2" applyNumberFormat="1" applyFont="1" applyFill="1" applyBorder="1" applyAlignment="1" applyProtection="1">
      <alignment horizontal="center"/>
    </xf>
    <xf numFmtId="165" fontId="127" fillId="0" borderId="0" xfId="5" applyFont="1" applyAlignment="1">
      <alignment horizontal="left"/>
    </xf>
    <xf numFmtId="169" fontId="42" fillId="0" borderId="0" xfId="2" applyNumberFormat="1" applyFont="1" applyBorder="1" applyAlignment="1" applyProtection="1">
      <alignment horizontal="center"/>
    </xf>
    <xf numFmtId="165" fontId="62" fillId="0" borderId="0" xfId="9" applyFont="1"/>
    <xf numFmtId="165" fontId="42" fillId="0" borderId="0" xfId="6" applyFont="1"/>
    <xf numFmtId="165" fontId="95" fillId="0" borderId="0" xfId="6" applyFont="1"/>
    <xf numFmtId="165" fontId="93" fillId="0" borderId="0" xfId="6" applyFont="1"/>
    <xf numFmtId="165" fontId="94" fillId="0" borderId="0" xfId="6" applyFont="1"/>
    <xf numFmtId="165" fontId="27" fillId="0" borderId="1" xfId="6" applyFont="1" applyBorder="1" applyAlignment="1">
      <alignment horizontal="left"/>
    </xf>
    <xf numFmtId="165" fontId="27" fillId="0" borderId="1" xfId="6" applyFont="1" applyBorder="1"/>
    <xf numFmtId="165" fontId="42" fillId="0" borderId="0" xfId="4" applyFont="1"/>
    <xf numFmtId="165" fontId="42" fillId="0" borderId="0" xfId="4" applyFont="1" applyAlignment="1">
      <alignment horizontal="right"/>
    </xf>
    <xf numFmtId="165" fontId="95" fillId="0" borderId="0" xfId="4" applyFont="1"/>
    <xf numFmtId="165" fontId="93" fillId="0" borderId="0" xfId="4" applyFont="1"/>
    <xf numFmtId="165" fontId="43" fillId="0" borderId="0" xfId="4" applyFont="1"/>
    <xf numFmtId="165" fontId="53" fillId="0" borderId="0" xfId="5" applyFont="1" applyAlignment="1">
      <alignment horizontal="right"/>
    </xf>
    <xf numFmtId="169" fontId="57" fillId="0" borderId="0" xfId="2" applyNumberFormat="1" applyFont="1" applyBorder="1" applyProtection="1"/>
    <xf numFmtId="165" fontId="94" fillId="0" borderId="0" xfId="4" applyFont="1"/>
    <xf numFmtId="165" fontId="27" fillId="0" borderId="1" xfId="4" applyFont="1" applyBorder="1" applyAlignment="1">
      <alignment horizontal="left"/>
    </xf>
    <xf numFmtId="165" fontId="27" fillId="0" borderId="1" xfId="4" applyFont="1" applyBorder="1"/>
    <xf numFmtId="165" fontId="27" fillId="0" borderId="2" xfId="5" applyFont="1" applyBorder="1"/>
    <xf numFmtId="169" fontId="27" fillId="0" borderId="2" xfId="2" applyNumberFormat="1" applyFont="1" applyFill="1" applyBorder="1" applyAlignment="1" applyProtection="1">
      <alignment horizontal="center"/>
    </xf>
    <xf numFmtId="165" fontId="24" fillId="0" borderId="0" xfId="5" applyFont="1" applyAlignment="1">
      <alignment horizontal="left"/>
    </xf>
    <xf numFmtId="165" fontId="42" fillId="0" borderId="0" xfId="3" applyFont="1"/>
    <xf numFmtId="165" fontId="42" fillId="0" borderId="0" xfId="3" applyFont="1" applyAlignment="1">
      <alignment horizontal="right"/>
    </xf>
    <xf numFmtId="165" fontId="95" fillId="0" borderId="0" xfId="3" applyFont="1"/>
    <xf numFmtId="165" fontId="93" fillId="0" borderId="0" xfId="3" applyFont="1"/>
    <xf numFmtId="165" fontId="27" fillId="0" borderId="0" xfId="3" applyFont="1" applyAlignment="1">
      <alignment horizontal="right"/>
    </xf>
    <xf numFmtId="165" fontId="26" fillId="0" borderId="0" xfId="3" applyFont="1"/>
    <xf numFmtId="165" fontId="27" fillId="0" borderId="1" xfId="3" applyFont="1" applyBorder="1" applyAlignment="1">
      <alignment horizontal="left"/>
    </xf>
    <xf numFmtId="165" fontId="27" fillId="0" borderId="1" xfId="3" applyFont="1" applyBorder="1"/>
    <xf numFmtId="41" fontId="53" fillId="0" borderId="2" xfId="2" applyNumberFormat="1" applyFont="1" applyFill="1" applyBorder="1" applyProtection="1"/>
    <xf numFmtId="165" fontId="11" fillId="0" borderId="0" xfId="9" applyFont="1" applyAlignment="1">
      <alignment horizontal="right" vertical="center"/>
    </xf>
    <xf numFmtId="165" fontId="128" fillId="0" borderId="0" xfId="9" applyFont="1" applyAlignment="1">
      <alignment horizontal="right" vertical="center"/>
    </xf>
    <xf numFmtId="165" fontId="70" fillId="0" borderId="0" xfId="9" applyFont="1"/>
    <xf numFmtId="165" fontId="70" fillId="0" borderId="0" xfId="5" applyFont="1"/>
    <xf numFmtId="165" fontId="29" fillId="0" borderId="0" xfId="9" applyFont="1"/>
    <xf numFmtId="165" fontId="70" fillId="0" borderId="0" xfId="7" applyFont="1"/>
    <xf numFmtId="165" fontId="29" fillId="0" borderId="0" xfId="7" applyFont="1"/>
    <xf numFmtId="165" fontId="26" fillId="0" borderId="0" xfId="7" applyFont="1"/>
    <xf numFmtId="165" fontId="70" fillId="0" borderId="0" xfId="4" applyFont="1"/>
    <xf numFmtId="165" fontId="29" fillId="0" borderId="0" xfId="4" applyFont="1"/>
    <xf numFmtId="165" fontId="26" fillId="0" borderId="0" xfId="4" applyFont="1"/>
    <xf numFmtId="165" fontId="29" fillId="0" borderId="0" xfId="4" applyFont="1" applyAlignment="1">
      <alignment horizontal="right"/>
    </xf>
    <xf numFmtId="165" fontId="129" fillId="0" borderId="0" xfId="9" applyFont="1"/>
    <xf numFmtId="170" fontId="129" fillId="0" borderId="0" xfId="1" applyNumberFormat="1" applyFont="1" applyProtection="1"/>
    <xf numFmtId="165" fontId="130" fillId="0" borderId="0" xfId="9" applyFont="1" applyAlignment="1">
      <alignment vertical="center"/>
    </xf>
    <xf numFmtId="0" fontId="130" fillId="0" borderId="0" xfId="1" applyNumberFormat="1" applyFont="1" applyAlignment="1" applyProtection="1">
      <alignment vertical="center"/>
    </xf>
    <xf numFmtId="170" fontId="130" fillId="0" borderId="0" xfId="1" applyNumberFormat="1" applyFont="1" applyAlignment="1" applyProtection="1">
      <alignment vertical="center"/>
    </xf>
    <xf numFmtId="165" fontId="129" fillId="0" borderId="0" xfId="9" applyFont="1" applyAlignment="1">
      <alignment vertical="center"/>
    </xf>
    <xf numFmtId="0" fontId="129" fillId="0" borderId="0" xfId="1" applyNumberFormat="1" applyFont="1" applyAlignment="1" applyProtection="1">
      <alignment vertical="center"/>
    </xf>
    <xf numFmtId="170" fontId="129" fillId="0" borderId="0" xfId="1" applyNumberFormat="1" applyFont="1" applyAlignment="1" applyProtection="1">
      <alignment vertical="center"/>
    </xf>
    <xf numFmtId="165" fontId="131" fillId="0" borderId="0" xfId="9" applyFont="1" applyAlignment="1">
      <alignment vertical="center"/>
    </xf>
    <xf numFmtId="0" fontId="131" fillId="0" borderId="0" xfId="1" applyNumberFormat="1" applyFont="1" applyAlignment="1" applyProtection="1">
      <alignment vertical="center"/>
    </xf>
    <xf numFmtId="170" fontId="131" fillId="0" borderId="0" xfId="1" applyNumberFormat="1" applyFont="1" applyAlignment="1" applyProtection="1">
      <alignment vertical="center"/>
    </xf>
    <xf numFmtId="165" fontId="131" fillId="0" borderId="0" xfId="7" applyFont="1" applyAlignment="1">
      <alignment horizontal="right" vertical="center"/>
    </xf>
    <xf numFmtId="170" fontId="132" fillId="0" borderId="0" xfId="1" applyNumberFormat="1" applyFont="1" applyAlignment="1" applyProtection="1">
      <alignment horizontal="right" vertical="center"/>
    </xf>
    <xf numFmtId="170" fontId="132" fillId="0" borderId="0" xfId="1" applyNumberFormat="1" applyFont="1" applyAlignment="1" applyProtection="1">
      <alignment vertical="center"/>
    </xf>
    <xf numFmtId="165" fontId="133" fillId="0" borderId="0" xfId="9" applyFont="1" applyAlignment="1">
      <alignment vertical="center"/>
    </xf>
    <xf numFmtId="165" fontId="134" fillId="0" borderId="0" xfId="9" applyFont="1" applyAlignment="1">
      <alignment vertical="center"/>
    </xf>
    <xf numFmtId="170" fontId="130" fillId="0" borderId="0" xfId="1" applyNumberFormat="1" applyFont="1" applyAlignment="1" applyProtection="1">
      <alignment horizontal="right" vertical="center"/>
    </xf>
    <xf numFmtId="165" fontId="130" fillId="0" borderId="0" xfId="9" applyFont="1" applyAlignment="1">
      <alignment horizontal="left" vertical="center"/>
    </xf>
    <xf numFmtId="165" fontId="134" fillId="0" borderId="0" xfId="9" applyFont="1" applyAlignment="1">
      <alignment horizontal="right" vertical="center"/>
    </xf>
    <xf numFmtId="165" fontId="129" fillId="0" borderId="0" xfId="9" applyFont="1" applyAlignment="1">
      <alignment horizontal="right" vertical="center"/>
    </xf>
    <xf numFmtId="171" fontId="130" fillId="0" borderId="0" xfId="1" applyNumberFormat="1" applyFont="1" applyAlignment="1" applyProtection="1">
      <alignment vertical="center"/>
    </xf>
    <xf numFmtId="165" fontId="135" fillId="0" borderId="0" xfId="9" applyFont="1" applyAlignment="1">
      <alignment horizontal="right" vertical="center"/>
    </xf>
    <xf numFmtId="167" fontId="130" fillId="0" borderId="0" xfId="10" applyNumberFormat="1" applyFont="1" applyAlignment="1" applyProtection="1">
      <alignment vertical="center"/>
    </xf>
    <xf numFmtId="167" fontId="130" fillId="0" borderId="0" xfId="10" applyNumberFormat="1" applyFont="1" applyAlignment="1" applyProtection="1">
      <alignment horizontal="right" vertical="center"/>
    </xf>
    <xf numFmtId="170" fontId="130" fillId="0" borderId="0" xfId="1" applyNumberFormat="1" applyFont="1" applyFill="1" applyBorder="1" applyAlignment="1" applyProtection="1">
      <alignment vertical="center"/>
    </xf>
    <xf numFmtId="170" fontId="130" fillId="0" borderId="0" xfId="1" applyNumberFormat="1" applyFont="1" applyFill="1" applyBorder="1" applyAlignment="1" applyProtection="1">
      <alignment horizontal="right" vertical="center"/>
    </xf>
    <xf numFmtId="0" fontId="130" fillId="0" borderId="0" xfId="0" applyFont="1" applyAlignment="1">
      <alignment horizontal="left"/>
    </xf>
    <xf numFmtId="165" fontId="135" fillId="0" borderId="0" xfId="9" applyFont="1" applyAlignment="1">
      <alignment vertical="center"/>
    </xf>
    <xf numFmtId="167" fontId="130" fillId="0" borderId="0" xfId="10" applyNumberFormat="1" applyFont="1" applyFill="1" applyBorder="1" applyAlignment="1" applyProtection="1">
      <alignment horizontal="right" vertical="center"/>
    </xf>
    <xf numFmtId="167" fontId="130" fillId="0" borderId="0" xfId="10" applyNumberFormat="1" applyFont="1" applyFill="1" applyBorder="1" applyAlignment="1" applyProtection="1">
      <alignment vertical="center"/>
    </xf>
    <xf numFmtId="165" fontId="130" fillId="0" borderId="0" xfId="9" applyFont="1" applyAlignment="1">
      <alignment horizontal="right" vertical="center"/>
    </xf>
    <xf numFmtId="165" fontId="86" fillId="0" borderId="0" xfId="9" applyFont="1"/>
    <xf numFmtId="170" fontId="86" fillId="0" borderId="0" xfId="1" applyNumberFormat="1" applyFont="1" applyProtection="1"/>
    <xf numFmtId="165" fontId="86" fillId="0" borderId="0" xfId="5" applyFont="1"/>
    <xf numFmtId="165" fontId="136" fillId="0" borderId="0" xfId="5" applyFont="1"/>
    <xf numFmtId="165" fontId="136" fillId="0" borderId="0" xfId="9" applyFont="1"/>
    <xf numFmtId="0" fontId="86" fillId="0" borderId="0" xfId="1" applyNumberFormat="1" applyFont="1" applyAlignment="1" applyProtection="1">
      <alignment vertical="center"/>
    </xf>
    <xf numFmtId="165" fontId="89" fillId="0" borderId="0" xfId="9" applyFont="1"/>
    <xf numFmtId="170" fontId="89" fillId="0" borderId="0" xfId="1" applyNumberFormat="1" applyFont="1" applyProtection="1"/>
    <xf numFmtId="170" fontId="94" fillId="0" borderId="0" xfId="1" applyNumberFormat="1" applyFont="1" applyProtection="1"/>
    <xf numFmtId="165" fontId="94" fillId="0" borderId="0" xfId="7" applyFont="1" applyAlignment="1">
      <alignment horizontal="right"/>
    </xf>
    <xf numFmtId="170" fontId="94" fillId="0" borderId="0" xfId="1" applyNumberFormat="1" applyFont="1" applyAlignment="1" applyProtection="1">
      <alignment horizontal="right"/>
    </xf>
    <xf numFmtId="165" fontId="137" fillId="0" borderId="0" xfId="9" applyFont="1"/>
    <xf numFmtId="170" fontId="138" fillId="0" borderId="0" xfId="1" applyNumberFormat="1" applyFont="1" applyProtection="1"/>
    <xf numFmtId="165" fontId="136" fillId="0" borderId="0" xfId="9" applyFont="1" applyAlignment="1">
      <alignment horizontal="left"/>
    </xf>
    <xf numFmtId="170" fontId="89" fillId="0" borderId="0" xfId="1" applyNumberFormat="1" applyFont="1" applyAlignment="1" applyProtection="1">
      <alignment horizontal="right"/>
    </xf>
    <xf numFmtId="170" fontId="89" fillId="0" borderId="0" xfId="1" applyNumberFormat="1" applyFont="1" applyFill="1" applyProtection="1"/>
    <xf numFmtId="165" fontId="89" fillId="0" borderId="0" xfId="9" applyFont="1" applyAlignment="1">
      <alignment horizontal="right"/>
    </xf>
    <xf numFmtId="170" fontId="89" fillId="0" borderId="0" xfId="1" applyNumberFormat="1" applyFont="1" applyFill="1" applyAlignment="1" applyProtection="1">
      <alignment horizontal="right"/>
    </xf>
    <xf numFmtId="165" fontId="136" fillId="0" borderId="0" xfId="9" applyFont="1" applyAlignment="1">
      <alignment horizontal="right"/>
    </xf>
    <xf numFmtId="170" fontId="86" fillId="0" borderId="0" xfId="1" applyNumberFormat="1" applyFont="1" applyFill="1" applyProtection="1"/>
    <xf numFmtId="0" fontId="86" fillId="0" borderId="0" xfId="1" applyNumberFormat="1" applyFont="1" applyFill="1" applyAlignment="1" applyProtection="1">
      <alignment vertical="center"/>
    </xf>
    <xf numFmtId="170" fontId="86" fillId="0" borderId="0" xfId="1" applyNumberFormat="1" applyFont="1" applyFill="1" applyAlignment="1" applyProtection="1">
      <alignment vertical="center"/>
    </xf>
    <xf numFmtId="165" fontId="89" fillId="0" borderId="0" xfId="5" applyFont="1"/>
    <xf numFmtId="165" fontId="94" fillId="0" borderId="0" xfId="5" applyFont="1"/>
    <xf numFmtId="170" fontId="94" fillId="0" borderId="0" xfId="1" applyNumberFormat="1" applyFont="1" applyFill="1" applyProtection="1"/>
    <xf numFmtId="170" fontId="139" fillId="0" borderId="0" xfId="1" applyNumberFormat="1" applyFont="1" applyFill="1" applyAlignment="1" applyProtection="1">
      <alignment horizontal="right"/>
    </xf>
    <xf numFmtId="170" fontId="139" fillId="0" borderId="0" xfId="1" applyNumberFormat="1" applyFont="1" applyFill="1" applyProtection="1"/>
    <xf numFmtId="170" fontId="138" fillId="0" borderId="0" xfId="1" applyNumberFormat="1" applyFont="1" applyFill="1" applyProtection="1"/>
    <xf numFmtId="165" fontId="89" fillId="0" borderId="0" xfId="9" applyFont="1" applyAlignment="1">
      <alignment horizontal="left"/>
    </xf>
    <xf numFmtId="165" fontId="140" fillId="0" borderId="0" xfId="9" applyFont="1"/>
    <xf numFmtId="165" fontId="86" fillId="0" borderId="0" xfId="7" applyFont="1"/>
    <xf numFmtId="165" fontId="94" fillId="0" borderId="0" xfId="7" applyFont="1"/>
    <xf numFmtId="170" fontId="141" fillId="0" borderId="0" xfId="1" applyNumberFormat="1" applyFont="1" applyProtection="1"/>
    <xf numFmtId="165" fontId="86" fillId="0" borderId="0" xfId="7" applyFont="1" applyAlignment="1">
      <alignment horizontal="right"/>
    </xf>
    <xf numFmtId="165" fontId="89" fillId="0" borderId="0" xfId="7" applyFont="1" applyAlignment="1">
      <alignment horizontal="right"/>
    </xf>
    <xf numFmtId="165" fontId="94" fillId="0" borderId="0" xfId="6" applyFont="1" applyAlignment="1">
      <alignment horizontal="left"/>
    </xf>
    <xf numFmtId="37" fontId="89" fillId="0" borderId="0" xfId="6" applyNumberFormat="1" applyFont="1"/>
    <xf numFmtId="165" fontId="89" fillId="0" borderId="0" xfId="3" applyFont="1"/>
    <xf numFmtId="43" fontId="89" fillId="0" borderId="0" xfId="1" applyFont="1" applyProtection="1"/>
    <xf numFmtId="43" fontId="89" fillId="0" borderId="0" xfId="1" applyFont="1" applyAlignment="1" applyProtection="1">
      <alignment horizontal="right"/>
    </xf>
    <xf numFmtId="165" fontId="142" fillId="0" borderId="0" xfId="7" applyFont="1" applyAlignment="1">
      <alignment horizontal="right"/>
    </xf>
    <xf numFmtId="165" fontId="94" fillId="0" borderId="0" xfId="4" applyFont="1" applyAlignment="1">
      <alignment horizontal="right"/>
    </xf>
    <xf numFmtId="165" fontId="143" fillId="0" borderId="0" xfId="4" applyFont="1"/>
    <xf numFmtId="171" fontId="89" fillId="0" borderId="0" xfId="1" applyNumberFormat="1" applyFont="1" applyProtection="1"/>
    <xf numFmtId="171" fontId="89" fillId="0" borderId="0" xfId="1" applyNumberFormat="1" applyFont="1" applyAlignment="1" applyProtection="1">
      <alignment horizontal="right"/>
    </xf>
    <xf numFmtId="171" fontId="89" fillId="0" borderId="0" xfId="1" applyNumberFormat="1" applyFont="1" applyFill="1" applyAlignment="1" applyProtection="1">
      <alignment horizontal="right"/>
    </xf>
    <xf numFmtId="171" fontId="89" fillId="0" borderId="0" xfId="1" applyNumberFormat="1" applyFont="1" applyFill="1" applyProtection="1"/>
    <xf numFmtId="165" fontId="144" fillId="0" borderId="0" xfId="9" applyFont="1" applyAlignment="1">
      <alignment horizontal="right"/>
    </xf>
    <xf numFmtId="165" fontId="144" fillId="0" borderId="0" xfId="9" applyFont="1"/>
    <xf numFmtId="170" fontId="143" fillId="0" borderId="0" xfId="1" applyNumberFormat="1" applyFont="1" applyAlignment="1" applyProtection="1">
      <alignment horizontal="right"/>
    </xf>
    <xf numFmtId="165" fontId="144" fillId="0" borderId="0" xfId="9" quotePrefix="1" applyFont="1"/>
    <xf numFmtId="165" fontId="86" fillId="0" borderId="0" xfId="3" applyFont="1"/>
    <xf numFmtId="165" fontId="94" fillId="0" borderId="0" xfId="3" applyFont="1"/>
    <xf numFmtId="165" fontId="19" fillId="0" borderId="0" xfId="8" applyFont="1" applyAlignment="1">
      <alignment horizontal="center" vertical="center" wrapText="1"/>
    </xf>
    <xf numFmtId="165" fontId="23" fillId="0" borderId="0" xfId="8" applyFont="1" applyAlignment="1">
      <alignment horizontal="left" vertical="top" wrapText="1"/>
    </xf>
    <xf numFmtId="165" fontId="18" fillId="0" borderId="0" xfId="8" applyFont="1" applyAlignment="1">
      <alignment horizontal="center"/>
    </xf>
    <xf numFmtId="165" fontId="27" fillId="0" borderId="14" xfId="8" applyFont="1" applyBorder="1" applyAlignment="1">
      <alignment horizontal="center"/>
    </xf>
    <xf numFmtId="165" fontId="23" fillId="0" borderId="0" xfId="8" applyFont="1" applyAlignment="1">
      <alignment horizontal="left" wrapText="1"/>
    </xf>
    <xf numFmtId="165" fontId="24" fillId="0" borderId="0" xfId="8" applyFont="1" applyAlignment="1">
      <alignment horizontal="left" vertical="top" wrapText="1"/>
    </xf>
    <xf numFmtId="165" fontId="26" fillId="2" borderId="0" xfId="9" applyFont="1" applyFill="1" applyAlignment="1" applyProtection="1">
      <alignment horizontal="center"/>
      <protection locked="0"/>
    </xf>
    <xf numFmtId="165" fontId="27" fillId="0" borderId="2" xfId="9" applyFont="1" applyBorder="1" applyAlignment="1">
      <alignment horizontal="center" vertical="center"/>
    </xf>
    <xf numFmtId="165" fontId="32" fillId="2" borderId="15" xfId="9" applyFont="1" applyFill="1" applyBorder="1" applyAlignment="1" applyProtection="1">
      <alignment horizontal="left" vertical="center"/>
      <protection locked="0"/>
    </xf>
    <xf numFmtId="165" fontId="32" fillId="2" borderId="14" xfId="9" applyFont="1" applyFill="1" applyBorder="1" applyAlignment="1" applyProtection="1">
      <alignment horizontal="left" vertical="center"/>
      <protection locked="0"/>
    </xf>
    <xf numFmtId="165" fontId="32" fillId="2" borderId="16" xfId="9" applyFont="1" applyFill="1" applyBorder="1" applyAlignment="1" applyProtection="1">
      <alignment horizontal="left" vertical="center"/>
      <protection locked="0"/>
    </xf>
    <xf numFmtId="172" fontId="32" fillId="2" borderId="15" xfId="9" quotePrefix="1" applyNumberFormat="1" applyFont="1" applyFill="1" applyBorder="1" applyAlignment="1" applyProtection="1">
      <alignment horizontal="center" vertical="center"/>
      <protection locked="0"/>
    </xf>
    <xf numFmtId="172" fontId="32" fillId="2" borderId="14" xfId="9" quotePrefix="1" applyNumberFormat="1" applyFont="1" applyFill="1" applyBorder="1" applyAlignment="1" applyProtection="1">
      <alignment horizontal="center" vertical="center"/>
      <protection locked="0"/>
    </xf>
    <xf numFmtId="172" fontId="32" fillId="2" borderId="16" xfId="9" quotePrefix="1" applyNumberFormat="1" applyFont="1" applyFill="1" applyBorder="1" applyAlignment="1" applyProtection="1">
      <alignment horizontal="center" vertical="center"/>
      <protection locked="0"/>
    </xf>
    <xf numFmtId="165" fontId="56" fillId="0" borderId="0" xfId="9" applyFont="1" applyAlignment="1">
      <alignment horizontal="center" vertical="center"/>
    </xf>
    <xf numFmtId="165" fontId="95" fillId="0" borderId="1" xfId="9" applyFont="1" applyBorder="1" applyAlignment="1">
      <alignment horizontal="center" vertical="center"/>
    </xf>
    <xf numFmtId="173" fontId="23" fillId="5" borderId="0" xfId="1" applyNumberFormat="1" applyFont="1" applyFill="1" applyBorder="1" applyAlignment="1" applyProtection="1">
      <alignment horizontal="center" vertical="center"/>
    </xf>
    <xf numFmtId="165" fontId="23" fillId="5" borderId="0" xfId="9" applyFont="1" applyFill="1" applyAlignment="1">
      <alignment horizontal="center" vertical="center"/>
    </xf>
    <xf numFmtId="37" fontId="23" fillId="5" borderId="0" xfId="9" applyNumberFormat="1" applyFont="1" applyFill="1" applyAlignment="1">
      <alignment horizontal="center" vertical="center"/>
    </xf>
    <xf numFmtId="165" fontId="32" fillId="0" borderId="1" xfId="9" applyFont="1" applyBorder="1" applyAlignment="1">
      <alignment horizontal="left"/>
    </xf>
    <xf numFmtId="172" fontId="32" fillId="0" borderId="1" xfId="9" quotePrefix="1" applyNumberFormat="1" applyFont="1" applyBorder="1" applyAlignment="1">
      <alignment horizontal="center"/>
    </xf>
    <xf numFmtId="165" fontId="27" fillId="0" borderId="2" xfId="9" applyFont="1" applyBorder="1" applyAlignment="1">
      <alignment horizontal="center"/>
    </xf>
    <xf numFmtId="165" fontId="95" fillId="0" borderId="1" xfId="9" applyFont="1" applyBorder="1" applyAlignment="1">
      <alignment horizontal="center"/>
    </xf>
    <xf numFmtId="165" fontId="27" fillId="0" borderId="0" xfId="5" applyFont="1" applyAlignment="1">
      <alignment horizontal="center"/>
    </xf>
    <xf numFmtId="165" fontId="27" fillId="0" borderId="2" xfId="7" applyFont="1" applyBorder="1" applyAlignment="1">
      <alignment horizontal="center"/>
    </xf>
    <xf numFmtId="165" fontId="27" fillId="0" borderId="2" xfId="6" applyFont="1" applyBorder="1" applyAlignment="1">
      <alignment horizontal="center"/>
    </xf>
    <xf numFmtId="165" fontId="27" fillId="0" borderId="2" xfId="4" applyFont="1" applyBorder="1" applyAlignment="1">
      <alignment horizontal="center"/>
    </xf>
    <xf numFmtId="0" fontId="124" fillId="0" borderId="17" xfId="0" applyFont="1" applyBorder="1" applyAlignment="1">
      <alignment horizontal="center" vertical="center"/>
    </xf>
    <xf numFmtId="0" fontId="42" fillId="0" borderId="0" xfId="0" applyFont="1" applyAlignment="1">
      <alignment horizontal="left" vertical="top" wrapText="1"/>
    </xf>
    <xf numFmtId="170" fontId="70" fillId="0" borderId="0" xfId="1" applyNumberFormat="1" applyFont="1" applyAlignment="1" applyProtection="1">
      <alignment vertical="center"/>
    </xf>
    <xf numFmtId="165" fontId="26" fillId="0" borderId="0" xfId="7" applyFont="1" applyAlignment="1">
      <alignment horizontal="right"/>
    </xf>
    <xf numFmtId="165" fontId="29" fillId="0" borderId="0" xfId="9" applyFont="1" applyAlignment="1">
      <alignment horizontal="right"/>
    </xf>
    <xf numFmtId="165" fontId="29" fillId="0" borderId="0" xfId="5" applyFont="1"/>
    <xf numFmtId="165" fontId="26" fillId="0" borderId="0" xfId="5" applyFont="1"/>
    <xf numFmtId="165" fontId="145" fillId="0" borderId="0" xfId="9" applyFont="1" applyAlignment="1">
      <alignment horizontal="right"/>
    </xf>
    <xf numFmtId="165" fontId="145" fillId="0" borderId="0" xfId="9" applyFont="1"/>
    <xf numFmtId="165" fontId="70" fillId="0" borderId="0" xfId="6" applyFont="1"/>
    <xf numFmtId="165" fontId="70" fillId="0" borderId="0" xfId="7" applyFont="1" applyAlignment="1">
      <alignment horizontal="right"/>
    </xf>
    <xf numFmtId="165" fontId="29" fillId="0" borderId="0" xfId="7" applyFont="1" applyAlignment="1">
      <alignment horizontal="right"/>
    </xf>
    <xf numFmtId="165" fontId="29" fillId="0" borderId="0" xfId="6" applyFont="1"/>
    <xf numFmtId="165" fontId="26" fillId="0" borderId="0" xfId="6" applyFont="1"/>
    <xf numFmtId="165" fontId="146" fillId="0" borderId="0" xfId="7" applyFont="1" applyAlignment="1">
      <alignment horizontal="right"/>
    </xf>
    <xf numFmtId="165" fontId="26" fillId="0" borderId="0" xfId="4" applyFont="1" applyAlignment="1">
      <alignment horizontal="right"/>
    </xf>
  </cellXfs>
  <cellStyles count="29">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colors>
    <mruColors>
      <color rgb="FF00629B"/>
      <color rgb="FF002E5D"/>
      <color rgb="FF00857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2</xdr:col>
      <xdr:colOff>752475</xdr:colOff>
      <xdr:row>2</xdr:row>
      <xdr:rowOff>39946</xdr:rowOff>
    </xdr:to>
    <xdr:pic>
      <xdr:nvPicPr>
        <xdr:cNvPr id="3" name="Picture 2">
          <a:extLst>
            <a:ext uri="{FF2B5EF4-FFF2-40B4-BE49-F238E27FC236}">
              <a16:creationId xmlns:a16="http://schemas.microsoft.com/office/drawing/2014/main" id="{D5016151-3401-4442-A5A9-31563D23A16B}"/>
            </a:ext>
          </a:extLst>
        </xdr:cNvPr>
        <xdr:cNvPicPr>
          <a:picLocks noChangeAspect="1"/>
        </xdr:cNvPicPr>
      </xdr:nvPicPr>
      <xdr:blipFill>
        <a:blip xmlns:r="http://schemas.openxmlformats.org/officeDocument/2006/relationships" r:embed="rId1"/>
        <a:stretch>
          <a:fillRect/>
        </a:stretch>
      </xdr:blipFill>
      <xdr:spPr>
        <a:xfrm>
          <a:off x="47625" y="171450"/>
          <a:ext cx="1990725" cy="373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79375</xdr:colOff>
      <xdr:row>0</xdr:row>
      <xdr:rowOff>123825</xdr:rowOff>
    </xdr:from>
    <xdr:to>
      <xdr:col>2</xdr:col>
      <xdr:colOff>117475</xdr:colOff>
      <xdr:row>0</xdr:row>
      <xdr:rowOff>123825</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384175" y="123825"/>
          <a:ext cx="21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145254</xdr:rowOff>
    </xdr:from>
    <xdr:to>
      <xdr:col>2</xdr:col>
      <xdr:colOff>104775</xdr:colOff>
      <xdr:row>0</xdr:row>
      <xdr:rowOff>145254</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1488" y="145254"/>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2:N261"/>
  <sheetViews>
    <sheetView showGridLines="0" tabSelected="1" zoomScaleNormal="100" zoomScalePageLayoutView="125" workbookViewId="0"/>
  </sheetViews>
  <sheetFormatPr defaultColWidth="12.42578125" defaultRowHeight="15.75" x14ac:dyDescent="0.25"/>
  <cols>
    <col min="1" max="1" width="14.42578125" style="15" customWidth="1"/>
    <col min="2" max="2" width="4.85546875" style="15" customWidth="1"/>
    <col min="3" max="3" width="13.85546875" style="15" customWidth="1"/>
    <col min="4" max="4" width="6" style="15" customWidth="1"/>
    <col min="5" max="5" width="9.42578125" style="15" customWidth="1"/>
    <col min="6" max="6" width="9" style="15" customWidth="1"/>
    <col min="7" max="7" width="16.5703125" style="15" customWidth="1"/>
    <col min="8" max="8" width="4.85546875" style="15" customWidth="1"/>
    <col min="9" max="9" width="12.42578125" style="15"/>
    <col min="10" max="10" width="4.42578125" style="15" customWidth="1"/>
    <col min="11" max="11" width="10" style="15" customWidth="1"/>
    <col min="12" max="12" width="3.42578125" style="15" customWidth="1"/>
    <col min="13" max="13" width="22.42578125" style="15" customWidth="1"/>
    <col min="14" max="14" width="10" style="15" customWidth="1"/>
    <col min="15" max="16384" width="12.42578125" style="15"/>
  </cols>
  <sheetData>
    <row r="2" spans="1:14" ht="24" customHeight="1" x14ac:dyDescent="0.5">
      <c r="A2" s="16"/>
      <c r="B2" s="16"/>
      <c r="C2" s="17"/>
      <c r="D2" s="28" t="s">
        <v>543</v>
      </c>
      <c r="E2" s="16"/>
      <c r="F2" s="19"/>
      <c r="G2" s="19"/>
      <c r="H2" s="19"/>
      <c r="I2" s="16"/>
      <c r="J2" s="16"/>
      <c r="K2" s="16"/>
      <c r="L2" s="16"/>
    </row>
    <row r="3" spans="1:14" x14ac:dyDescent="0.25">
      <c r="A3" s="16"/>
      <c r="B3" s="16"/>
      <c r="C3" s="16"/>
      <c r="D3" s="18"/>
      <c r="E3" s="16"/>
      <c r="F3" s="19"/>
      <c r="G3" s="19"/>
      <c r="H3" s="19"/>
      <c r="I3" s="16"/>
      <c r="J3" s="16"/>
    </row>
    <row r="5" spans="1:14" s="25" customFormat="1" ht="45.75" customHeight="1" x14ac:dyDescent="0.25">
      <c r="A5" s="749" t="s">
        <v>455</v>
      </c>
      <c r="B5" s="749"/>
      <c r="C5" s="749"/>
      <c r="D5" s="749"/>
      <c r="E5" s="749"/>
      <c r="F5" s="749"/>
      <c r="G5" s="749"/>
      <c r="H5" s="749"/>
      <c r="I5" s="749"/>
      <c r="J5" s="749"/>
      <c r="K5" s="749"/>
      <c r="L5" s="749"/>
      <c r="M5" s="749"/>
    </row>
    <row r="6" spans="1:14" x14ac:dyDescent="0.25">
      <c r="A6" s="751"/>
      <c r="B6" s="751"/>
      <c r="C6" s="751"/>
      <c r="D6" s="751"/>
      <c r="E6" s="751"/>
      <c r="F6" s="751"/>
      <c r="G6" s="751"/>
      <c r="H6" s="751"/>
      <c r="I6" s="751"/>
      <c r="J6" s="751"/>
      <c r="K6" s="751"/>
      <c r="L6" s="751"/>
      <c r="M6" s="751"/>
      <c r="N6" s="20"/>
    </row>
    <row r="7" spans="1:14" x14ac:dyDescent="0.25">
      <c r="A7" s="29" t="s">
        <v>66</v>
      </c>
      <c r="B7" s="30"/>
      <c r="C7" s="30"/>
      <c r="D7" s="30"/>
      <c r="E7" s="30"/>
      <c r="F7" s="30"/>
      <c r="G7" s="30"/>
      <c r="H7" s="30"/>
      <c r="I7" s="30"/>
      <c r="J7" s="30"/>
      <c r="K7" s="30"/>
      <c r="L7" s="30"/>
      <c r="M7" s="30"/>
    </row>
    <row r="8" spans="1:14" x14ac:dyDescent="0.25">
      <c r="A8" s="31" t="s">
        <v>544</v>
      </c>
      <c r="B8" s="30"/>
      <c r="C8" s="30"/>
      <c r="D8" s="30"/>
      <c r="E8" s="30"/>
      <c r="F8" s="30"/>
      <c r="G8" s="30"/>
      <c r="H8" s="30"/>
      <c r="I8" s="30"/>
      <c r="J8" s="30"/>
      <c r="K8" s="30"/>
      <c r="L8" s="30"/>
      <c r="M8" s="30"/>
    </row>
    <row r="9" spans="1:14" x14ac:dyDescent="0.25">
      <c r="A9" s="31" t="s">
        <v>467</v>
      </c>
      <c r="B9" s="30"/>
      <c r="C9" s="30"/>
      <c r="D9" s="30"/>
      <c r="E9" s="30"/>
      <c r="F9" s="30"/>
      <c r="G9" s="30"/>
      <c r="H9" s="30"/>
      <c r="I9" s="30"/>
      <c r="J9" s="30"/>
      <c r="K9" s="30"/>
      <c r="L9" s="30"/>
      <c r="M9" s="30"/>
    </row>
    <row r="10" spans="1:14" x14ac:dyDescent="0.25">
      <c r="A10" s="31" t="s">
        <v>545</v>
      </c>
      <c r="B10" s="30"/>
      <c r="C10" s="30"/>
      <c r="D10" s="30"/>
      <c r="E10" s="30"/>
      <c r="F10" s="30"/>
      <c r="G10" s="30"/>
      <c r="H10" s="30"/>
      <c r="I10" s="30"/>
      <c r="J10" s="30"/>
      <c r="K10" s="30"/>
      <c r="L10" s="30"/>
      <c r="M10" s="30"/>
    </row>
    <row r="11" spans="1:14" ht="6" customHeight="1" x14ac:dyDescent="0.25">
      <c r="A11" s="30"/>
      <c r="B11" s="30"/>
      <c r="C11" s="30"/>
      <c r="D11" s="30"/>
      <c r="E11" s="30"/>
      <c r="F11" s="30"/>
      <c r="G11" s="30"/>
      <c r="H11" s="30"/>
      <c r="I11" s="30"/>
      <c r="J11" s="30"/>
      <c r="K11" s="30"/>
      <c r="L11" s="30"/>
      <c r="M11" s="30"/>
    </row>
    <row r="12" spans="1:14" x14ac:dyDescent="0.25">
      <c r="A12" s="755" t="s">
        <v>277</v>
      </c>
      <c r="B12" s="755"/>
      <c r="C12" s="755"/>
      <c r="D12" s="755"/>
      <c r="E12" s="755"/>
      <c r="F12" s="755"/>
      <c r="G12" s="755"/>
      <c r="H12" s="755"/>
      <c r="I12" s="755"/>
      <c r="J12" s="755"/>
      <c r="K12" s="755"/>
      <c r="L12" s="755"/>
      <c r="M12" s="755"/>
    </row>
    <row r="13" spans="1:14" ht="6" customHeight="1" x14ac:dyDescent="0.25">
      <c r="A13" s="30"/>
      <c r="B13" s="30"/>
      <c r="C13" s="30"/>
      <c r="D13" s="30"/>
      <c r="E13" s="30"/>
      <c r="F13" s="30"/>
      <c r="G13" s="30"/>
      <c r="H13" s="30"/>
      <c r="I13" s="30"/>
      <c r="J13" s="30"/>
      <c r="K13" s="30"/>
      <c r="L13" s="30"/>
      <c r="M13" s="30"/>
    </row>
    <row r="14" spans="1:14" x14ac:dyDescent="0.25">
      <c r="A14" s="29" t="s">
        <v>298</v>
      </c>
      <c r="B14" s="30"/>
      <c r="C14" s="30"/>
      <c r="D14" s="30"/>
      <c r="E14" s="30"/>
      <c r="F14" s="30"/>
      <c r="G14" s="30"/>
      <c r="H14" s="30"/>
      <c r="I14" s="30"/>
      <c r="J14" s="30"/>
      <c r="K14" s="30"/>
      <c r="L14" s="30"/>
      <c r="M14" s="30"/>
    </row>
    <row r="15" spans="1:14" ht="63" customHeight="1" x14ac:dyDescent="0.25">
      <c r="A15" s="753" t="s">
        <v>466</v>
      </c>
      <c r="B15" s="753"/>
      <c r="C15" s="753"/>
      <c r="D15" s="753"/>
      <c r="E15" s="753"/>
      <c r="F15" s="753"/>
      <c r="G15" s="753"/>
      <c r="H15" s="753"/>
      <c r="I15" s="753"/>
      <c r="J15" s="753"/>
      <c r="K15" s="753"/>
      <c r="L15" s="753"/>
      <c r="M15" s="753"/>
    </row>
    <row r="16" spans="1:14" x14ac:dyDescent="0.25">
      <c r="A16" s="30"/>
      <c r="B16" s="30"/>
      <c r="C16" s="30"/>
      <c r="D16" s="30"/>
      <c r="E16" s="29" t="s">
        <v>68</v>
      </c>
      <c r="F16" s="32"/>
      <c r="G16" s="32"/>
      <c r="H16" s="32"/>
      <c r="I16" s="32"/>
      <c r="J16" s="33" t="s">
        <v>67</v>
      </c>
      <c r="K16" s="34"/>
      <c r="L16" s="30"/>
      <c r="M16" s="30"/>
    </row>
    <row r="17" spans="1:14" x14ac:dyDescent="0.25">
      <c r="A17" s="30"/>
      <c r="B17" s="30"/>
      <c r="C17" s="30"/>
      <c r="D17" s="30"/>
      <c r="E17" s="31" t="s">
        <v>192</v>
      </c>
      <c r="F17" s="30"/>
      <c r="G17" s="30"/>
      <c r="H17" s="30"/>
      <c r="I17" s="30"/>
      <c r="J17" s="35">
        <v>1</v>
      </c>
      <c r="K17" s="30"/>
      <c r="L17" s="30"/>
      <c r="M17" s="30"/>
    </row>
    <row r="18" spans="1:14" x14ac:dyDescent="0.25">
      <c r="A18" s="30"/>
      <c r="B18" s="30"/>
      <c r="C18" s="30"/>
      <c r="D18" s="30"/>
      <c r="E18" s="31" t="s">
        <v>87</v>
      </c>
      <c r="F18" s="30"/>
      <c r="G18" s="30"/>
      <c r="H18" s="30"/>
      <c r="I18" s="30"/>
      <c r="J18" s="35">
        <v>2</v>
      </c>
      <c r="K18" s="30"/>
      <c r="L18" s="30"/>
      <c r="M18" s="30"/>
    </row>
    <row r="19" spans="1:14" x14ac:dyDescent="0.25">
      <c r="A19" s="30"/>
      <c r="B19" s="30"/>
      <c r="C19" s="30"/>
      <c r="D19" s="30"/>
      <c r="E19" s="31" t="s">
        <v>88</v>
      </c>
      <c r="F19" s="30"/>
      <c r="G19" s="30"/>
      <c r="H19" s="30"/>
      <c r="I19" s="30"/>
      <c r="J19" s="35">
        <v>3</v>
      </c>
      <c r="K19" s="30"/>
      <c r="L19" s="30"/>
      <c r="M19" s="30"/>
    </row>
    <row r="20" spans="1:14" x14ac:dyDescent="0.25">
      <c r="A20" s="30"/>
      <c r="B20" s="30"/>
      <c r="C20" s="30"/>
      <c r="D20" s="30"/>
      <c r="E20" s="31" t="s">
        <v>89</v>
      </c>
      <c r="F20" s="30"/>
      <c r="G20" s="30"/>
      <c r="H20" s="30"/>
      <c r="I20" s="30"/>
      <c r="J20" s="35">
        <v>4</v>
      </c>
      <c r="K20" s="30"/>
      <c r="L20" s="30"/>
      <c r="M20" s="30"/>
    </row>
    <row r="21" spans="1:14" x14ac:dyDescent="0.25">
      <c r="A21" s="30"/>
      <c r="B21" s="30"/>
      <c r="C21" s="30"/>
      <c r="D21" s="30"/>
      <c r="E21" s="31" t="s">
        <v>90</v>
      </c>
      <c r="F21" s="30"/>
      <c r="G21" s="30"/>
      <c r="H21" s="30"/>
      <c r="I21" s="30"/>
      <c r="J21" s="35">
        <v>5</v>
      </c>
      <c r="K21" s="30"/>
      <c r="L21" s="30"/>
      <c r="M21" s="30"/>
    </row>
    <row r="22" spans="1:14" x14ac:dyDescent="0.25">
      <c r="A22" s="30"/>
      <c r="B22" s="30"/>
      <c r="C22" s="30"/>
      <c r="D22" s="30"/>
      <c r="E22" s="31" t="s">
        <v>86</v>
      </c>
      <c r="F22" s="30"/>
      <c r="G22" s="30"/>
      <c r="H22" s="30"/>
      <c r="I22" s="30"/>
      <c r="J22" s="35">
        <v>6</v>
      </c>
      <c r="K22" s="30"/>
      <c r="L22" s="30"/>
      <c r="M22" s="30"/>
    </row>
    <row r="23" spans="1:14" ht="33.950000000000003" customHeight="1" x14ac:dyDescent="0.25">
      <c r="A23" s="753" t="s">
        <v>468</v>
      </c>
      <c r="B23" s="753"/>
      <c r="C23" s="753"/>
      <c r="D23" s="753"/>
      <c r="E23" s="753"/>
      <c r="F23" s="753"/>
      <c r="G23" s="753"/>
      <c r="H23" s="753"/>
      <c r="I23" s="753"/>
      <c r="J23" s="753"/>
      <c r="K23" s="753"/>
      <c r="L23" s="753"/>
      <c r="M23" s="753"/>
    </row>
    <row r="24" spans="1:14" x14ac:dyDescent="0.25">
      <c r="A24" s="30"/>
      <c r="B24" s="30"/>
      <c r="C24" s="30"/>
      <c r="D24" s="30"/>
      <c r="E24" s="30"/>
      <c r="F24" s="30"/>
      <c r="G24" s="30"/>
      <c r="H24" s="30"/>
      <c r="I24" s="30"/>
      <c r="J24" s="30"/>
      <c r="K24" s="30"/>
      <c r="L24" s="30"/>
      <c r="M24" s="30"/>
    </row>
    <row r="25" spans="1:14" x14ac:dyDescent="0.25">
      <c r="A25" s="29" t="s">
        <v>69</v>
      </c>
      <c r="B25" s="30"/>
      <c r="C25" s="30"/>
      <c r="D25" s="30"/>
      <c r="E25" s="30"/>
      <c r="F25" s="30"/>
      <c r="G25" s="30"/>
      <c r="H25" s="30"/>
      <c r="I25" s="30"/>
      <c r="J25" s="30"/>
      <c r="K25" s="30"/>
      <c r="L25" s="30"/>
      <c r="M25" s="30"/>
    </row>
    <row r="26" spans="1:14" x14ac:dyDescent="0.25">
      <c r="A26" s="31" t="s">
        <v>72</v>
      </c>
      <c r="B26" s="30"/>
      <c r="C26" s="30"/>
      <c r="D26" s="30"/>
      <c r="E26" s="30"/>
      <c r="F26" s="30"/>
      <c r="G26" s="30"/>
      <c r="H26" s="30"/>
      <c r="I26" s="30"/>
      <c r="J26" s="30"/>
      <c r="K26" s="30"/>
      <c r="L26" s="30"/>
      <c r="M26" s="30"/>
    </row>
    <row r="27" spans="1:14" ht="6" customHeight="1" x14ac:dyDescent="0.25">
      <c r="A27" s="30"/>
      <c r="B27" s="30"/>
      <c r="C27" s="30"/>
      <c r="D27" s="30"/>
      <c r="E27" s="30"/>
      <c r="F27" s="30"/>
      <c r="G27" s="30"/>
      <c r="H27" s="30"/>
      <c r="I27" s="30"/>
      <c r="J27" s="30"/>
      <c r="K27" s="30"/>
      <c r="L27" s="30"/>
      <c r="M27" s="30"/>
    </row>
    <row r="28" spans="1:14" x14ac:dyDescent="0.25">
      <c r="A28" s="36"/>
      <c r="B28" s="37"/>
      <c r="C28" s="38"/>
      <c r="D28" s="38"/>
      <c r="E28" s="39" t="s">
        <v>2</v>
      </c>
      <c r="F28" s="38"/>
      <c r="G28" s="752" t="s">
        <v>21</v>
      </c>
      <c r="H28" s="752"/>
      <c r="I28" s="752"/>
      <c r="J28" s="38"/>
      <c r="K28" s="39" t="s">
        <v>4</v>
      </c>
      <c r="L28" s="38"/>
      <c r="M28" s="40" t="s">
        <v>5</v>
      </c>
      <c r="N28" s="16"/>
    </row>
    <row r="29" spans="1:14" x14ac:dyDescent="0.25">
      <c r="A29" s="41"/>
      <c r="B29" s="30"/>
      <c r="C29" s="29" t="s">
        <v>22</v>
      </c>
      <c r="D29" s="32"/>
      <c r="E29" s="33" t="s">
        <v>6</v>
      </c>
      <c r="F29" s="32"/>
      <c r="G29" s="33" t="s">
        <v>6</v>
      </c>
      <c r="H29" s="32"/>
      <c r="I29" s="33" t="s">
        <v>7</v>
      </c>
      <c r="J29" s="32"/>
      <c r="K29" s="33" t="s">
        <v>32</v>
      </c>
      <c r="L29" s="32"/>
      <c r="M29" s="42" t="s">
        <v>9</v>
      </c>
      <c r="N29" s="16"/>
    </row>
    <row r="30" spans="1:14" x14ac:dyDescent="0.25">
      <c r="A30" s="41"/>
      <c r="B30" s="30"/>
      <c r="C30" s="32"/>
      <c r="D30" s="32"/>
      <c r="E30" s="32"/>
      <c r="F30" s="32"/>
      <c r="G30" s="32"/>
      <c r="H30" s="32"/>
      <c r="I30" s="32"/>
      <c r="J30" s="32"/>
      <c r="K30" s="32"/>
      <c r="L30" s="32"/>
      <c r="M30" s="43"/>
      <c r="N30" s="16"/>
    </row>
    <row r="31" spans="1:14" x14ac:dyDescent="0.25">
      <c r="A31" s="44"/>
      <c r="B31" s="45"/>
      <c r="C31" s="46" t="s">
        <v>23</v>
      </c>
      <c r="D31" s="47"/>
      <c r="E31" s="48">
        <v>0</v>
      </c>
      <c r="F31" s="49"/>
      <c r="G31" s="49">
        <v>0</v>
      </c>
      <c r="H31" s="47"/>
      <c r="I31" s="50" t="s">
        <v>24</v>
      </c>
      <c r="J31" s="47"/>
      <c r="K31" s="51">
        <v>0</v>
      </c>
      <c r="L31" s="47"/>
      <c r="M31" s="52" t="s">
        <v>25</v>
      </c>
      <c r="N31" s="16"/>
    </row>
    <row r="32" spans="1:14" x14ac:dyDescent="0.25">
      <c r="A32" s="30"/>
      <c r="B32" s="30"/>
      <c r="C32" s="30"/>
      <c r="D32" s="30"/>
      <c r="E32" s="30"/>
      <c r="F32" s="30"/>
      <c r="G32" s="30"/>
      <c r="H32" s="30"/>
      <c r="I32" s="30"/>
      <c r="J32" s="30"/>
      <c r="K32" s="30"/>
      <c r="L32" s="30"/>
      <c r="M32" s="30"/>
    </row>
    <row r="33" spans="1:13" x14ac:dyDescent="0.25">
      <c r="A33" s="53" t="s">
        <v>70</v>
      </c>
      <c r="B33" s="30"/>
      <c r="C33" s="30"/>
      <c r="D33" s="30"/>
      <c r="E33" s="30"/>
      <c r="F33" s="30"/>
      <c r="G33" s="30"/>
      <c r="H33" s="30"/>
      <c r="I33" s="30"/>
      <c r="J33" s="30"/>
      <c r="K33" s="30"/>
      <c r="L33" s="30"/>
      <c r="M33" s="30"/>
    </row>
    <row r="34" spans="1:13" x14ac:dyDescent="0.25">
      <c r="A34" s="54" t="s">
        <v>22</v>
      </c>
      <c r="B34" s="30"/>
      <c r="C34" s="30"/>
      <c r="D34" s="31" t="s">
        <v>469</v>
      </c>
      <c r="E34" s="30"/>
      <c r="F34" s="30"/>
      <c r="G34" s="30"/>
      <c r="H34" s="30"/>
      <c r="I34" s="30"/>
      <c r="J34" s="30"/>
      <c r="K34" s="30"/>
      <c r="L34" s="30"/>
      <c r="M34" s="30"/>
    </row>
    <row r="35" spans="1:13" ht="6" customHeight="1" x14ac:dyDescent="0.25">
      <c r="A35" s="30"/>
      <c r="B35" s="30"/>
      <c r="C35" s="30"/>
      <c r="D35" s="30"/>
      <c r="E35" s="30"/>
      <c r="F35" s="30"/>
      <c r="G35" s="30"/>
      <c r="H35" s="30"/>
      <c r="I35" s="30"/>
      <c r="J35" s="30"/>
      <c r="K35" s="30"/>
      <c r="L35" s="30"/>
      <c r="M35" s="30"/>
    </row>
    <row r="36" spans="1:13" x14ac:dyDescent="0.25">
      <c r="A36" s="54" t="s">
        <v>26</v>
      </c>
      <c r="B36" s="55"/>
      <c r="C36" s="30"/>
      <c r="D36" s="31" t="s">
        <v>303</v>
      </c>
      <c r="E36" s="30"/>
      <c r="F36" s="30"/>
      <c r="G36" s="30"/>
      <c r="H36" s="30"/>
      <c r="I36" s="30"/>
      <c r="J36" s="30"/>
      <c r="K36" s="30"/>
      <c r="L36" s="30"/>
      <c r="M36" s="30"/>
    </row>
    <row r="37" spans="1:13" x14ac:dyDescent="0.25">
      <c r="A37" s="54" t="s">
        <v>6</v>
      </c>
      <c r="B37" s="55"/>
      <c r="C37" s="30"/>
      <c r="D37" s="31" t="s">
        <v>304</v>
      </c>
      <c r="E37" s="30"/>
      <c r="F37" s="30"/>
      <c r="G37" s="30"/>
      <c r="H37" s="30"/>
      <c r="I37" s="30"/>
      <c r="J37" s="30"/>
      <c r="K37" s="30"/>
      <c r="L37" s="30"/>
      <c r="M37" s="30"/>
    </row>
    <row r="38" spans="1:13" x14ac:dyDescent="0.25">
      <c r="A38" s="30"/>
      <c r="B38" s="30"/>
      <c r="C38" s="30"/>
      <c r="D38" s="31" t="s">
        <v>353</v>
      </c>
      <c r="E38" s="30"/>
      <c r="F38" s="30"/>
      <c r="G38" s="30"/>
      <c r="H38" s="30"/>
      <c r="I38" s="30"/>
      <c r="J38" s="30"/>
      <c r="K38" s="30"/>
      <c r="L38" s="30"/>
      <c r="M38" s="30"/>
    </row>
    <row r="39" spans="1:13" x14ac:dyDescent="0.25">
      <c r="A39" s="30"/>
      <c r="B39" s="30"/>
      <c r="C39" s="30"/>
      <c r="D39" s="31" t="s">
        <v>305</v>
      </c>
      <c r="E39" s="30"/>
      <c r="F39" s="30"/>
      <c r="G39" s="30"/>
      <c r="H39" s="30"/>
      <c r="I39" s="30"/>
      <c r="J39" s="30"/>
      <c r="K39" s="30"/>
      <c r="L39" s="30"/>
      <c r="M39" s="30"/>
    </row>
    <row r="40" spans="1:13" ht="6" customHeight="1" x14ac:dyDescent="0.25">
      <c r="A40" s="30"/>
      <c r="B40" s="30"/>
      <c r="C40" s="30"/>
      <c r="D40" s="30"/>
      <c r="E40" s="30"/>
      <c r="F40" s="30"/>
      <c r="G40" s="30"/>
      <c r="H40" s="30"/>
      <c r="I40" s="30"/>
      <c r="J40" s="30"/>
      <c r="K40" s="30"/>
      <c r="L40" s="30"/>
      <c r="M40" s="30"/>
    </row>
    <row r="41" spans="1:13" x14ac:dyDescent="0.25">
      <c r="A41" s="30"/>
      <c r="B41" s="30"/>
      <c r="C41" s="30"/>
      <c r="D41" s="31" t="s">
        <v>75</v>
      </c>
      <c r="E41" s="30"/>
      <c r="F41" s="30"/>
      <c r="G41" s="30"/>
      <c r="H41" s="30"/>
      <c r="I41" s="30"/>
      <c r="J41" s="30"/>
      <c r="K41" s="30"/>
      <c r="L41" s="30"/>
      <c r="M41" s="30"/>
    </row>
    <row r="42" spans="1:13" ht="6" customHeight="1" x14ac:dyDescent="0.25">
      <c r="A42" s="30"/>
      <c r="B42" s="30"/>
      <c r="C42" s="30"/>
      <c r="D42" s="30"/>
      <c r="E42" s="30"/>
      <c r="F42" s="30"/>
      <c r="G42" s="30"/>
      <c r="H42" s="30"/>
      <c r="I42" s="30"/>
      <c r="J42" s="30"/>
      <c r="K42" s="30"/>
      <c r="L42" s="30"/>
      <c r="M42" s="30"/>
    </row>
    <row r="43" spans="1:13" x14ac:dyDescent="0.25">
      <c r="A43" s="30"/>
      <c r="B43" s="30"/>
      <c r="C43" s="30"/>
      <c r="D43" s="53" t="s">
        <v>27</v>
      </c>
      <c r="E43" s="30"/>
      <c r="F43" s="56" t="s">
        <v>299</v>
      </c>
      <c r="G43" s="30"/>
      <c r="H43" s="30"/>
      <c r="I43" s="30"/>
      <c r="J43" s="30"/>
      <c r="K43" s="30"/>
      <c r="L43" s="30"/>
      <c r="M43" s="30"/>
    </row>
    <row r="44" spans="1:13" ht="6" customHeight="1" x14ac:dyDescent="0.25">
      <c r="A44" s="30"/>
      <c r="B44" s="30"/>
      <c r="C44" s="30"/>
      <c r="D44" s="30"/>
      <c r="E44" s="30"/>
      <c r="F44" s="30"/>
      <c r="G44" s="30"/>
      <c r="H44" s="30"/>
      <c r="I44" s="30"/>
      <c r="J44" s="30"/>
      <c r="K44" s="30"/>
      <c r="L44" s="30"/>
      <c r="M44" s="30"/>
    </row>
    <row r="45" spans="1:13" x14ac:dyDescent="0.25">
      <c r="A45" s="30"/>
      <c r="B45" s="30"/>
      <c r="C45" s="30"/>
      <c r="D45" s="53" t="s">
        <v>29</v>
      </c>
      <c r="E45" s="30"/>
      <c r="F45" s="56" t="s">
        <v>300</v>
      </c>
      <c r="G45" s="30"/>
      <c r="H45" s="30"/>
      <c r="I45" s="30"/>
      <c r="J45" s="30"/>
      <c r="K45" s="30"/>
      <c r="L45" s="30"/>
      <c r="M45" s="30"/>
    </row>
    <row r="46" spans="1:13" ht="6" customHeight="1" x14ac:dyDescent="0.25">
      <c r="A46" s="30"/>
      <c r="B46" s="30"/>
      <c r="C46" s="30"/>
      <c r="D46" s="30"/>
      <c r="E46" s="30"/>
      <c r="F46" s="30"/>
      <c r="G46" s="30"/>
      <c r="H46" s="30"/>
      <c r="I46" s="30"/>
      <c r="J46" s="30"/>
      <c r="K46" s="30"/>
      <c r="L46" s="30"/>
      <c r="M46" s="30"/>
    </row>
    <row r="47" spans="1:13" x14ac:dyDescent="0.25">
      <c r="A47" s="30"/>
      <c r="B47" s="30"/>
      <c r="C47" s="30"/>
      <c r="D47" s="53" t="s">
        <v>30</v>
      </c>
      <c r="E47" s="30"/>
      <c r="F47" s="56" t="s">
        <v>28</v>
      </c>
      <c r="G47" s="30"/>
      <c r="H47" s="30"/>
      <c r="I47" s="30"/>
      <c r="J47" s="30"/>
      <c r="K47" s="30"/>
      <c r="L47" s="30"/>
      <c r="M47" s="30"/>
    </row>
    <row r="48" spans="1:13" ht="6" customHeight="1" x14ac:dyDescent="0.25">
      <c r="A48" s="30"/>
      <c r="B48" s="30"/>
      <c r="C48" s="30"/>
      <c r="D48" s="30"/>
      <c r="E48" s="30"/>
      <c r="F48" s="30"/>
      <c r="G48" s="30"/>
      <c r="H48" s="30"/>
      <c r="I48" s="30"/>
      <c r="J48" s="30"/>
      <c r="K48" s="30"/>
      <c r="L48" s="30"/>
      <c r="M48" s="30"/>
    </row>
    <row r="49" spans="1:13" x14ac:dyDescent="0.25">
      <c r="A49" s="30"/>
      <c r="B49" s="30"/>
      <c r="C49" s="30"/>
      <c r="D49" s="32" t="s">
        <v>31</v>
      </c>
      <c r="E49" s="30"/>
      <c r="F49" s="30" t="s">
        <v>301</v>
      </c>
      <c r="G49" s="30"/>
      <c r="H49" s="30"/>
      <c r="I49" s="30"/>
      <c r="J49" s="30"/>
      <c r="K49" s="30"/>
      <c r="L49" s="30"/>
      <c r="M49" s="30"/>
    </row>
    <row r="50" spans="1:13" x14ac:dyDescent="0.25">
      <c r="A50" s="30"/>
      <c r="B50" s="30"/>
      <c r="C50" s="30"/>
      <c r="D50" s="30"/>
      <c r="E50" s="30"/>
      <c r="F50" s="30" t="s">
        <v>302</v>
      </c>
      <c r="G50" s="30"/>
      <c r="H50" s="30"/>
      <c r="I50" s="30"/>
      <c r="J50" s="30"/>
      <c r="K50" s="30"/>
      <c r="L50" s="30"/>
      <c r="M50" s="30"/>
    </row>
    <row r="51" spans="1:13" x14ac:dyDescent="0.25">
      <c r="A51" s="30"/>
      <c r="B51" s="30"/>
      <c r="C51" s="30"/>
      <c r="D51" s="30"/>
      <c r="E51" s="30"/>
      <c r="F51" s="30" t="s">
        <v>76</v>
      </c>
      <c r="G51" s="30"/>
      <c r="H51" s="30"/>
      <c r="I51" s="30"/>
      <c r="J51" s="30"/>
      <c r="K51" s="30"/>
      <c r="L51" s="30"/>
      <c r="M51" s="30"/>
    </row>
    <row r="52" spans="1:13" ht="6" customHeight="1" x14ac:dyDescent="0.25">
      <c r="A52" s="30"/>
      <c r="B52" s="30"/>
      <c r="C52" s="30"/>
      <c r="D52" s="30"/>
      <c r="E52" s="30"/>
      <c r="F52" s="30"/>
      <c r="G52" s="30"/>
      <c r="H52" s="30"/>
      <c r="I52" s="30"/>
      <c r="J52" s="30"/>
      <c r="K52" s="30"/>
      <c r="L52" s="30"/>
      <c r="M52" s="30"/>
    </row>
    <row r="53" spans="1:13" ht="33" customHeight="1" x14ac:dyDescent="0.25">
      <c r="A53" s="754" t="s">
        <v>306</v>
      </c>
      <c r="B53" s="754"/>
      <c r="C53" s="754"/>
      <c r="D53" s="753" t="s">
        <v>454</v>
      </c>
      <c r="E53" s="753"/>
      <c r="F53" s="753"/>
      <c r="G53" s="753"/>
      <c r="H53" s="753"/>
      <c r="I53" s="753"/>
      <c r="J53" s="753"/>
      <c r="K53" s="753"/>
      <c r="L53" s="753"/>
      <c r="M53" s="753"/>
    </row>
    <row r="54" spans="1:13" ht="30.95" customHeight="1" x14ac:dyDescent="0.25">
      <c r="A54" s="54"/>
      <c r="B54" s="55"/>
      <c r="C54" s="55"/>
      <c r="D54" s="753" t="s">
        <v>470</v>
      </c>
      <c r="E54" s="753"/>
      <c r="F54" s="753"/>
      <c r="G54" s="753"/>
      <c r="H54" s="753"/>
      <c r="I54" s="753"/>
      <c r="J54" s="753"/>
      <c r="K54" s="753"/>
      <c r="L54" s="753"/>
      <c r="M54" s="753"/>
    </row>
    <row r="55" spans="1:13" ht="6" customHeight="1" x14ac:dyDescent="0.25">
      <c r="A55" s="30"/>
      <c r="B55" s="30"/>
      <c r="C55" s="30"/>
      <c r="D55" s="30"/>
      <c r="E55" s="30"/>
      <c r="F55" s="30"/>
      <c r="G55" s="30"/>
      <c r="H55" s="30"/>
      <c r="I55" s="30"/>
      <c r="J55" s="30"/>
      <c r="K55" s="30"/>
      <c r="L55" s="30"/>
      <c r="M55" s="30"/>
    </row>
    <row r="56" spans="1:13" x14ac:dyDescent="0.25">
      <c r="A56" s="54" t="s">
        <v>74</v>
      </c>
      <c r="B56" s="55"/>
      <c r="C56" s="30"/>
      <c r="D56" s="31" t="s">
        <v>471</v>
      </c>
      <c r="E56" s="30"/>
      <c r="F56" s="30"/>
      <c r="G56" s="30"/>
      <c r="H56" s="30"/>
      <c r="I56" s="30"/>
      <c r="J56" s="30"/>
      <c r="K56" s="30"/>
      <c r="L56" s="30"/>
      <c r="M56" s="30"/>
    </row>
    <row r="57" spans="1:13" x14ac:dyDescent="0.25">
      <c r="A57" s="54" t="s">
        <v>32</v>
      </c>
      <c r="B57" s="55"/>
      <c r="C57" s="30"/>
      <c r="D57" s="31" t="s">
        <v>476</v>
      </c>
      <c r="E57" s="30"/>
      <c r="F57" s="30"/>
      <c r="G57" s="30"/>
      <c r="H57" s="30"/>
      <c r="I57" s="30"/>
      <c r="J57" s="30"/>
      <c r="K57" s="30"/>
      <c r="L57" s="30"/>
      <c r="M57" s="30"/>
    </row>
    <row r="58" spans="1:13" x14ac:dyDescent="0.25">
      <c r="A58" s="30"/>
      <c r="B58" s="30"/>
      <c r="C58" s="30"/>
      <c r="D58" s="31" t="s">
        <v>475</v>
      </c>
      <c r="E58" s="30"/>
      <c r="F58" s="30"/>
      <c r="G58" s="30"/>
      <c r="H58" s="30"/>
      <c r="I58" s="30"/>
      <c r="J58" s="30"/>
      <c r="K58" s="30"/>
      <c r="L58" s="30"/>
      <c r="M58" s="30"/>
    </row>
    <row r="59" spans="1:13" x14ac:dyDescent="0.25">
      <c r="A59" s="30"/>
      <c r="B59" s="30"/>
      <c r="C59" s="30"/>
      <c r="D59" s="31" t="s">
        <v>477</v>
      </c>
      <c r="E59" s="30"/>
      <c r="F59" s="30"/>
      <c r="G59" s="30"/>
      <c r="H59" s="30"/>
      <c r="I59" s="30"/>
      <c r="J59" s="30"/>
      <c r="K59" s="30"/>
      <c r="L59" s="30"/>
      <c r="M59" s="30"/>
    </row>
    <row r="60" spans="1:13" ht="6" customHeight="1" x14ac:dyDescent="0.25">
      <c r="A60" s="30"/>
      <c r="B60" s="30"/>
      <c r="C60" s="30"/>
      <c r="D60" s="30"/>
      <c r="E60" s="30"/>
      <c r="F60" s="30"/>
      <c r="G60" s="30"/>
      <c r="H60" s="30"/>
      <c r="I60" s="30"/>
      <c r="J60" s="30"/>
      <c r="K60" s="30"/>
      <c r="L60" s="30"/>
      <c r="M60" s="30"/>
    </row>
    <row r="61" spans="1:13" x14ac:dyDescent="0.25">
      <c r="A61" s="54" t="s">
        <v>105</v>
      </c>
      <c r="B61" s="55"/>
      <c r="C61" s="30"/>
      <c r="D61" s="31" t="s">
        <v>307</v>
      </c>
      <c r="E61" s="30"/>
      <c r="F61" s="30"/>
      <c r="G61" s="30"/>
      <c r="H61" s="30"/>
      <c r="I61" s="30"/>
      <c r="J61" s="30"/>
      <c r="K61" s="30"/>
      <c r="L61" s="30"/>
      <c r="M61" s="30"/>
    </row>
    <row r="62" spans="1:13" x14ac:dyDescent="0.25">
      <c r="A62" s="30"/>
      <c r="B62" s="30"/>
      <c r="C62" s="30"/>
      <c r="D62" s="30"/>
      <c r="E62" s="30"/>
      <c r="F62" s="30"/>
      <c r="G62" s="30"/>
      <c r="H62" s="30"/>
      <c r="I62" s="30"/>
      <c r="J62" s="30"/>
      <c r="K62" s="30"/>
      <c r="L62" s="30"/>
      <c r="M62" s="30"/>
    </row>
    <row r="63" spans="1:13" x14ac:dyDescent="0.25">
      <c r="A63" s="29" t="s">
        <v>73</v>
      </c>
      <c r="B63" s="30"/>
      <c r="C63" s="30"/>
      <c r="D63" s="30"/>
      <c r="E63" s="30"/>
      <c r="F63" s="30"/>
      <c r="G63" s="30"/>
      <c r="H63" s="30"/>
      <c r="I63" s="30"/>
      <c r="J63" s="30"/>
      <c r="K63" s="30"/>
      <c r="L63" s="30"/>
      <c r="M63" s="30"/>
    </row>
    <row r="64" spans="1:13" ht="54.75" customHeight="1" x14ac:dyDescent="0.25">
      <c r="A64" s="750" t="s">
        <v>472</v>
      </c>
      <c r="B64" s="750"/>
      <c r="C64" s="750"/>
      <c r="D64" s="750"/>
      <c r="E64" s="750"/>
      <c r="F64" s="750"/>
      <c r="G64" s="750"/>
      <c r="H64" s="750"/>
      <c r="I64" s="750"/>
      <c r="J64" s="750"/>
      <c r="K64" s="750"/>
      <c r="L64" s="750"/>
      <c r="M64" s="750"/>
    </row>
    <row r="65" spans="1:13" s="21" customFormat="1" x14ac:dyDescent="0.25">
      <c r="A65" s="57"/>
      <c r="B65" s="58"/>
      <c r="C65" s="58"/>
      <c r="D65" s="58"/>
      <c r="E65" s="58"/>
      <c r="F65" s="58"/>
      <c r="G65" s="58"/>
      <c r="H65" s="58"/>
      <c r="I65" s="58"/>
      <c r="J65" s="58"/>
      <c r="K65" s="58"/>
      <c r="L65" s="58"/>
      <c r="M65" s="58"/>
    </row>
    <row r="66" spans="1:13" ht="62.1" customHeight="1" x14ac:dyDescent="0.25">
      <c r="A66" s="750" t="s">
        <v>478</v>
      </c>
      <c r="B66" s="750"/>
      <c r="C66" s="750"/>
      <c r="D66" s="750"/>
      <c r="E66" s="750"/>
      <c r="F66" s="750"/>
      <c r="G66" s="750"/>
      <c r="H66" s="750"/>
      <c r="I66" s="750"/>
      <c r="J66" s="750"/>
      <c r="K66" s="750"/>
      <c r="L66" s="750"/>
      <c r="M66" s="750"/>
    </row>
    <row r="67" spans="1:13" x14ac:dyDescent="0.25">
      <c r="A67" s="31"/>
      <c r="B67" s="30"/>
      <c r="C67" s="30"/>
      <c r="D67" s="30"/>
      <c r="E67" s="30"/>
      <c r="F67" s="30"/>
      <c r="G67" s="30"/>
      <c r="H67" s="30"/>
      <c r="I67" s="30"/>
      <c r="J67" s="30"/>
      <c r="K67" s="30"/>
      <c r="L67" s="30"/>
      <c r="M67" s="30"/>
    </row>
    <row r="68" spans="1:13" x14ac:dyDescent="0.25">
      <c r="A68" s="59" t="s">
        <v>473</v>
      </c>
      <c r="B68" s="59"/>
      <c r="C68" s="59"/>
      <c r="D68" s="59"/>
      <c r="E68" s="59"/>
      <c r="F68" s="59"/>
      <c r="G68" s="59"/>
      <c r="H68" s="60"/>
      <c r="I68" s="60"/>
      <c r="J68" s="30"/>
      <c r="K68" s="30"/>
      <c r="L68" s="30"/>
      <c r="M68" s="30"/>
    </row>
    <row r="69" spans="1:13" x14ac:dyDescent="0.25">
      <c r="A69" s="30" t="s">
        <v>474</v>
      </c>
      <c r="B69" s="30"/>
      <c r="C69" s="30"/>
      <c r="D69" s="30"/>
      <c r="E69" s="30"/>
      <c r="F69" s="30"/>
      <c r="G69" s="30"/>
      <c r="H69" s="30"/>
      <c r="I69" s="30"/>
      <c r="J69" s="30"/>
      <c r="K69" s="30"/>
      <c r="L69" s="30"/>
      <c r="M69" s="30"/>
    </row>
    <row r="70" spans="1:13" x14ac:dyDescent="0.25">
      <c r="A70" s="30" t="s">
        <v>71</v>
      </c>
      <c r="B70" s="30"/>
      <c r="C70" s="30"/>
      <c r="D70" s="30"/>
      <c r="E70" s="30"/>
      <c r="F70" s="30"/>
      <c r="G70" s="30"/>
      <c r="H70" s="30"/>
      <c r="I70" s="30"/>
      <c r="J70" s="30"/>
      <c r="K70" s="30"/>
      <c r="L70" s="30"/>
      <c r="M70" s="30"/>
    </row>
    <row r="71" spans="1:13" ht="6" customHeight="1" x14ac:dyDescent="0.25">
      <c r="A71" s="31"/>
      <c r="B71" s="30"/>
      <c r="C71" s="30"/>
      <c r="D71" s="30"/>
      <c r="E71" s="30"/>
      <c r="F71" s="30"/>
      <c r="G71" s="30"/>
      <c r="H71" s="30"/>
      <c r="I71" s="30"/>
      <c r="J71" s="30"/>
      <c r="K71" s="30"/>
      <c r="L71" s="30"/>
      <c r="M71" s="30"/>
    </row>
    <row r="72" spans="1:13" x14ac:dyDescent="0.25">
      <c r="A72" s="31"/>
      <c r="B72" s="30"/>
      <c r="C72" s="30" t="s">
        <v>460</v>
      </c>
      <c r="D72" s="30"/>
      <c r="E72" s="30"/>
      <c r="F72" s="30"/>
      <c r="G72" s="30"/>
      <c r="H72" s="30"/>
      <c r="I72" s="30"/>
      <c r="J72" s="30"/>
      <c r="K72" s="30"/>
      <c r="L72" s="30"/>
      <c r="M72" s="30"/>
    </row>
    <row r="73" spans="1:13" x14ac:dyDescent="0.25">
      <c r="A73" s="30"/>
      <c r="B73" s="30"/>
      <c r="C73" s="30" t="s">
        <v>461</v>
      </c>
      <c r="D73" s="31"/>
      <c r="E73" s="30"/>
      <c r="F73" s="30"/>
      <c r="G73" s="30"/>
      <c r="H73" s="30"/>
      <c r="I73" s="30"/>
      <c r="J73" s="30"/>
      <c r="K73" s="30"/>
      <c r="L73" s="30"/>
      <c r="M73" s="30"/>
    </row>
    <row r="74" spans="1:13" x14ac:dyDescent="0.25">
      <c r="A74" s="30"/>
      <c r="B74" s="30"/>
      <c r="C74" s="30" t="s">
        <v>456</v>
      </c>
      <c r="D74" s="31"/>
      <c r="E74" s="30"/>
      <c r="F74" s="30"/>
      <c r="G74" s="30"/>
      <c r="H74" s="30"/>
      <c r="I74" s="30"/>
      <c r="J74" s="30"/>
      <c r="K74" s="30"/>
      <c r="L74" s="30"/>
      <c r="M74" s="30"/>
    </row>
    <row r="75" spans="1:13" x14ac:dyDescent="0.25">
      <c r="A75" s="30"/>
      <c r="B75" s="30"/>
      <c r="C75" s="30" t="s">
        <v>462</v>
      </c>
      <c r="D75" s="31"/>
      <c r="E75" s="30"/>
      <c r="F75" s="30"/>
      <c r="G75" s="30"/>
      <c r="H75" s="30"/>
      <c r="I75" s="30"/>
      <c r="J75" s="30"/>
      <c r="K75" s="30"/>
      <c r="L75" s="30"/>
      <c r="M75" s="30"/>
    </row>
    <row r="76" spans="1:13" x14ac:dyDescent="0.25">
      <c r="A76" s="31"/>
      <c r="B76" s="30"/>
      <c r="C76" s="30" t="s">
        <v>457</v>
      </c>
      <c r="D76" s="30"/>
      <c r="E76" s="30"/>
      <c r="F76" s="61"/>
      <c r="G76" s="30"/>
      <c r="H76" s="30"/>
      <c r="I76" s="30"/>
      <c r="J76" s="30"/>
      <c r="K76" s="30"/>
      <c r="L76" s="30"/>
      <c r="M76" s="30"/>
    </row>
    <row r="252" spans="1:8" s="22" customFormat="1" x14ac:dyDescent="0.25">
      <c r="A252" s="13" t="s">
        <v>67</v>
      </c>
      <c r="B252" s="14" t="s">
        <v>68</v>
      </c>
      <c r="H252" s="13"/>
    </row>
    <row r="253" spans="1:8" s="22" customFormat="1" x14ac:dyDescent="0.25">
      <c r="A253" s="23">
        <v>1</v>
      </c>
      <c r="B253" s="24"/>
      <c r="H253" s="23"/>
    </row>
    <row r="254" spans="1:8" s="22" customFormat="1" x14ac:dyDescent="0.25">
      <c r="A254" s="23">
        <v>2</v>
      </c>
      <c r="B254" s="24" t="s">
        <v>192</v>
      </c>
      <c r="H254" s="23"/>
    </row>
    <row r="255" spans="1:8" s="22" customFormat="1" x14ac:dyDescent="0.25">
      <c r="A255" s="23">
        <v>3</v>
      </c>
      <c r="B255" s="24" t="s">
        <v>87</v>
      </c>
      <c r="H255" s="23"/>
    </row>
    <row r="256" spans="1:8" s="22" customFormat="1" x14ac:dyDescent="0.25">
      <c r="A256" s="23">
        <v>4</v>
      </c>
      <c r="B256" s="24" t="s">
        <v>88</v>
      </c>
      <c r="H256" s="23"/>
    </row>
    <row r="257" spans="1:8" s="22" customFormat="1" x14ac:dyDescent="0.25">
      <c r="A257" s="23">
        <v>5</v>
      </c>
      <c r="B257" s="24" t="s">
        <v>89</v>
      </c>
      <c r="H257" s="23"/>
    </row>
    <row r="258" spans="1:8" s="22" customFormat="1" x14ac:dyDescent="0.25">
      <c r="A258" s="23">
        <v>6</v>
      </c>
      <c r="B258" s="24" t="s">
        <v>90</v>
      </c>
      <c r="H258" s="23"/>
    </row>
    <row r="259" spans="1:8" s="22" customFormat="1" x14ac:dyDescent="0.25">
      <c r="A259" s="23">
        <v>7</v>
      </c>
      <c r="B259" s="24" t="s">
        <v>86</v>
      </c>
      <c r="H259" s="23"/>
    </row>
    <row r="260" spans="1:8" s="22" customFormat="1" x14ac:dyDescent="0.25">
      <c r="B260" s="24" t="s">
        <v>115</v>
      </c>
      <c r="H260" s="23"/>
    </row>
    <row r="261" spans="1:8" s="22" customFormat="1" x14ac:dyDescent="0.25"/>
  </sheetData>
  <mergeCells count="11">
    <mergeCell ref="A5:M5"/>
    <mergeCell ref="A66:M66"/>
    <mergeCell ref="A6:M6"/>
    <mergeCell ref="G28:I28"/>
    <mergeCell ref="A15:M15"/>
    <mergeCell ref="A23:M23"/>
    <mergeCell ref="A53:C53"/>
    <mergeCell ref="D53:M53"/>
    <mergeCell ref="D54:M54"/>
    <mergeCell ref="A64:M64"/>
    <mergeCell ref="A12:M12"/>
  </mergeCells>
  <phoneticPr fontId="0" type="noConversion"/>
  <printOptions horizontalCentered="1" gridLinesSet="0"/>
  <pageMargins left="0.25" right="0.25" top="0.75" bottom="0.75" header="0.3" footer="0.3"/>
  <pageSetup scale="71" fitToHeight="0" orientation="portrait" horizontalDpi="4294967292" verticalDpi="4294967292" r:id="rId1"/>
  <headerFooter alignWithMargins="0"/>
  <rowBreaks count="2" manualBreakCount="2">
    <brk id="61" max="12" man="1"/>
    <brk id="76"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29B"/>
  </sheetPr>
  <dimension ref="A1:S21"/>
  <sheetViews>
    <sheetView zoomScaleNormal="100" workbookViewId="0">
      <selection sqref="A1:Q1"/>
    </sheetView>
  </sheetViews>
  <sheetFormatPr defaultRowHeight="14.25" x14ac:dyDescent="0.2"/>
  <cols>
    <col min="1" max="1" width="9.140625" style="585" customWidth="1"/>
    <col min="2" max="16384" width="9.140625" style="585"/>
  </cols>
  <sheetData>
    <row r="1" spans="1:19" s="584" customFormat="1" ht="30" x14ac:dyDescent="0.2">
      <c r="A1" s="776" t="s">
        <v>439</v>
      </c>
      <c r="B1" s="776"/>
      <c r="C1" s="776"/>
      <c r="D1" s="776"/>
      <c r="E1" s="776"/>
      <c r="F1" s="776"/>
      <c r="G1" s="776"/>
      <c r="H1" s="776"/>
      <c r="I1" s="776"/>
      <c r="J1" s="776"/>
      <c r="K1" s="776"/>
      <c r="L1" s="776"/>
      <c r="M1" s="776"/>
      <c r="N1" s="776"/>
      <c r="O1" s="776"/>
      <c r="P1" s="776"/>
      <c r="Q1" s="776"/>
      <c r="R1" s="583"/>
      <c r="S1" s="583"/>
    </row>
    <row r="3" spans="1:19" ht="59.25" customHeight="1" x14ac:dyDescent="0.2">
      <c r="B3" s="777" t="s">
        <v>510</v>
      </c>
      <c r="C3" s="777"/>
      <c r="D3" s="777"/>
      <c r="E3" s="777"/>
      <c r="F3" s="777"/>
      <c r="G3" s="777"/>
      <c r="H3" s="777"/>
      <c r="I3" s="777"/>
      <c r="J3" s="777"/>
      <c r="K3" s="777"/>
      <c r="L3" s="777"/>
      <c r="M3" s="777"/>
      <c r="N3" s="777"/>
      <c r="O3" s="777"/>
      <c r="P3" s="777"/>
      <c r="Q3" s="777"/>
      <c r="R3" s="586"/>
      <c r="S3" s="586"/>
    </row>
    <row r="4" spans="1:19" ht="49.5" customHeight="1" x14ac:dyDescent="0.2">
      <c r="B4" s="777" t="s">
        <v>511</v>
      </c>
      <c r="C4" s="777"/>
      <c r="D4" s="777"/>
      <c r="E4" s="777"/>
      <c r="F4" s="777"/>
      <c r="G4" s="777"/>
      <c r="H4" s="777"/>
      <c r="I4" s="777"/>
      <c r="J4" s="777"/>
      <c r="K4" s="777"/>
      <c r="L4" s="777"/>
      <c r="M4" s="777"/>
      <c r="N4" s="777"/>
      <c r="O4" s="777"/>
      <c r="P4" s="777"/>
      <c r="Q4" s="777"/>
      <c r="R4" s="586"/>
      <c r="S4" s="586"/>
    </row>
    <row r="5" spans="1:19" ht="49.5" customHeight="1" x14ac:dyDescent="0.2">
      <c r="B5" s="777" t="s">
        <v>525</v>
      </c>
      <c r="C5" s="777"/>
      <c r="D5" s="777"/>
      <c r="E5" s="777"/>
      <c r="F5" s="777"/>
      <c r="G5" s="777"/>
      <c r="H5" s="777"/>
      <c r="I5" s="777"/>
      <c r="J5" s="777"/>
      <c r="K5" s="777"/>
      <c r="L5" s="777"/>
      <c r="M5" s="777"/>
      <c r="N5" s="777"/>
      <c r="O5" s="777"/>
      <c r="P5" s="777"/>
      <c r="Q5" s="777"/>
      <c r="R5" s="586"/>
      <c r="S5" s="586"/>
    </row>
    <row r="6" spans="1:19" ht="58.5" customHeight="1" x14ac:dyDescent="0.2">
      <c r="B6" s="777" t="s">
        <v>526</v>
      </c>
      <c r="C6" s="777"/>
      <c r="D6" s="777"/>
      <c r="E6" s="777"/>
      <c r="F6" s="777"/>
      <c r="G6" s="777"/>
      <c r="H6" s="777"/>
      <c r="I6" s="777"/>
      <c r="J6" s="777"/>
      <c r="K6" s="777"/>
      <c r="L6" s="777"/>
      <c r="M6" s="777"/>
      <c r="N6" s="777"/>
      <c r="O6" s="777"/>
      <c r="P6" s="777"/>
      <c r="Q6" s="777"/>
      <c r="R6" s="586"/>
      <c r="S6" s="586"/>
    </row>
    <row r="7" spans="1:19" ht="49.5" customHeight="1" x14ac:dyDescent="0.2">
      <c r="B7" s="777" t="s">
        <v>527</v>
      </c>
      <c r="C7" s="777"/>
      <c r="D7" s="777"/>
      <c r="E7" s="777"/>
      <c r="F7" s="777"/>
      <c r="G7" s="777"/>
      <c r="H7" s="777"/>
      <c r="I7" s="777"/>
      <c r="J7" s="777"/>
      <c r="K7" s="777"/>
      <c r="L7" s="777"/>
      <c r="M7" s="777"/>
      <c r="N7" s="777"/>
      <c r="O7" s="777"/>
      <c r="P7" s="777"/>
      <c r="Q7" s="777"/>
      <c r="R7" s="586"/>
      <c r="S7" s="586"/>
    </row>
    <row r="8" spans="1:19" ht="49.5" customHeight="1" x14ac:dyDescent="0.2">
      <c r="B8" s="777" t="s">
        <v>528</v>
      </c>
      <c r="C8" s="777"/>
      <c r="D8" s="777"/>
      <c r="E8" s="777"/>
      <c r="F8" s="777"/>
      <c r="G8" s="777"/>
      <c r="H8" s="777"/>
      <c r="I8" s="777"/>
      <c r="J8" s="777"/>
      <c r="K8" s="777"/>
      <c r="L8" s="777"/>
      <c r="M8" s="777"/>
      <c r="N8" s="777"/>
      <c r="O8" s="777"/>
      <c r="P8" s="777"/>
      <c r="Q8" s="777"/>
      <c r="R8" s="586"/>
      <c r="S8" s="586"/>
    </row>
    <row r="9" spans="1:19" ht="49.5" customHeight="1" x14ac:dyDescent="0.2">
      <c r="B9" s="777" t="s">
        <v>529</v>
      </c>
      <c r="C9" s="777"/>
      <c r="D9" s="777"/>
      <c r="E9" s="777"/>
      <c r="F9" s="777"/>
      <c r="G9" s="777"/>
      <c r="H9" s="777"/>
      <c r="I9" s="777"/>
      <c r="J9" s="777"/>
      <c r="K9" s="777"/>
      <c r="L9" s="777"/>
      <c r="M9" s="777"/>
      <c r="N9" s="777"/>
      <c r="O9" s="777"/>
      <c r="P9" s="777"/>
      <c r="Q9" s="777"/>
      <c r="R9" s="586"/>
      <c r="S9" s="586"/>
    </row>
    <row r="10" spans="1:19" ht="49.5" customHeight="1" x14ac:dyDescent="0.2">
      <c r="B10" s="777" t="s">
        <v>530</v>
      </c>
      <c r="C10" s="777"/>
      <c r="D10" s="777"/>
      <c r="E10" s="777"/>
      <c r="F10" s="777"/>
      <c r="G10" s="777"/>
      <c r="H10" s="777"/>
      <c r="I10" s="777"/>
      <c r="J10" s="777"/>
      <c r="K10" s="777"/>
      <c r="L10" s="777"/>
      <c r="M10" s="777"/>
      <c r="N10" s="777"/>
      <c r="O10" s="777"/>
      <c r="P10" s="777"/>
      <c r="Q10" s="777"/>
      <c r="R10" s="586"/>
      <c r="S10" s="586"/>
    </row>
    <row r="11" spans="1:19" ht="49.5" customHeight="1" x14ac:dyDescent="0.2">
      <c r="B11" s="777" t="s">
        <v>531</v>
      </c>
      <c r="C11" s="777"/>
      <c r="D11" s="777"/>
      <c r="E11" s="777"/>
      <c r="F11" s="777"/>
      <c r="G11" s="777"/>
      <c r="H11" s="777"/>
      <c r="I11" s="777"/>
      <c r="J11" s="777"/>
      <c r="K11" s="777"/>
      <c r="L11" s="777"/>
      <c r="M11" s="777"/>
      <c r="N11" s="777"/>
      <c r="O11" s="777"/>
      <c r="P11" s="777"/>
      <c r="Q11" s="777"/>
      <c r="R11" s="586"/>
      <c r="S11" s="586"/>
    </row>
    <row r="12" spans="1:19" ht="68.25" customHeight="1" x14ac:dyDescent="0.2">
      <c r="B12" s="777" t="s">
        <v>532</v>
      </c>
      <c r="C12" s="777"/>
      <c r="D12" s="777"/>
      <c r="E12" s="777"/>
      <c r="F12" s="777"/>
      <c r="G12" s="777"/>
      <c r="H12" s="777"/>
      <c r="I12" s="777"/>
      <c r="J12" s="777"/>
      <c r="K12" s="777"/>
      <c r="L12" s="777"/>
      <c r="M12" s="777"/>
      <c r="N12" s="777"/>
      <c r="O12" s="777"/>
      <c r="P12" s="777"/>
      <c r="Q12" s="777"/>
      <c r="R12" s="586"/>
      <c r="S12" s="586"/>
    </row>
    <row r="13" spans="1:19" ht="78.75" customHeight="1" x14ac:dyDescent="0.2">
      <c r="B13" s="777" t="s">
        <v>533</v>
      </c>
      <c r="C13" s="777"/>
      <c r="D13" s="777"/>
      <c r="E13" s="777"/>
      <c r="F13" s="777"/>
      <c r="G13" s="777"/>
      <c r="H13" s="777"/>
      <c r="I13" s="777"/>
      <c r="J13" s="777"/>
      <c r="K13" s="777"/>
      <c r="L13" s="777"/>
      <c r="M13" s="777"/>
      <c r="N13" s="777"/>
      <c r="O13" s="777"/>
      <c r="P13" s="777"/>
      <c r="Q13" s="777"/>
      <c r="R13" s="586"/>
      <c r="S13" s="586"/>
    </row>
    <row r="14" spans="1:19" ht="84" customHeight="1" x14ac:dyDescent="0.2">
      <c r="B14" s="777" t="s">
        <v>534</v>
      </c>
      <c r="C14" s="777"/>
      <c r="D14" s="777"/>
      <c r="E14" s="777"/>
      <c r="F14" s="777"/>
      <c r="G14" s="777"/>
      <c r="H14" s="777"/>
      <c r="I14" s="777"/>
      <c r="J14" s="777"/>
      <c r="K14" s="777"/>
      <c r="L14" s="777"/>
      <c r="M14" s="777"/>
      <c r="N14" s="777"/>
      <c r="O14" s="777"/>
      <c r="P14" s="777"/>
      <c r="Q14" s="777"/>
      <c r="R14" s="586"/>
      <c r="S14" s="586"/>
    </row>
    <row r="15" spans="1:19" ht="80.25" customHeight="1" x14ac:dyDescent="0.2">
      <c r="B15" s="777" t="s">
        <v>535</v>
      </c>
      <c r="C15" s="777"/>
      <c r="D15" s="777"/>
      <c r="E15" s="777"/>
      <c r="F15" s="777"/>
      <c r="G15" s="777"/>
      <c r="H15" s="777"/>
      <c r="I15" s="777"/>
      <c r="J15" s="777"/>
      <c r="K15" s="777"/>
      <c r="L15" s="777"/>
      <c r="M15" s="777"/>
      <c r="N15" s="777"/>
      <c r="O15" s="777"/>
      <c r="P15" s="777"/>
      <c r="Q15" s="777"/>
      <c r="R15" s="586"/>
      <c r="S15" s="586"/>
    </row>
    <row r="16" spans="1:19" ht="66.75" customHeight="1" x14ac:dyDescent="0.2">
      <c r="B16" s="777" t="s">
        <v>536</v>
      </c>
      <c r="C16" s="777"/>
      <c r="D16" s="777"/>
      <c r="E16" s="777"/>
      <c r="F16" s="777"/>
      <c r="G16" s="777"/>
      <c r="H16" s="777"/>
      <c r="I16" s="777"/>
      <c r="J16" s="777"/>
      <c r="K16" s="777"/>
      <c r="L16" s="777"/>
      <c r="M16" s="777"/>
      <c r="N16" s="777"/>
      <c r="O16" s="777"/>
      <c r="P16" s="777"/>
      <c r="Q16" s="777"/>
      <c r="R16" s="586"/>
      <c r="S16" s="586"/>
    </row>
    <row r="17" spans="2:19" ht="90.75" customHeight="1" x14ac:dyDescent="0.2">
      <c r="B17" s="777" t="s">
        <v>537</v>
      </c>
      <c r="C17" s="777"/>
      <c r="D17" s="777"/>
      <c r="E17" s="777"/>
      <c r="F17" s="777"/>
      <c r="G17" s="777"/>
      <c r="H17" s="777"/>
      <c r="I17" s="777"/>
      <c r="J17" s="777"/>
      <c r="K17" s="777"/>
      <c r="L17" s="777"/>
      <c r="M17" s="777"/>
      <c r="N17" s="777"/>
      <c r="O17" s="777"/>
      <c r="P17" s="777"/>
      <c r="Q17" s="777"/>
      <c r="R17" s="586"/>
      <c r="S17" s="586"/>
    </row>
    <row r="18" spans="2:19" ht="51.75" customHeight="1" x14ac:dyDescent="0.2">
      <c r="B18" s="777" t="s">
        <v>538</v>
      </c>
      <c r="C18" s="777"/>
      <c r="D18" s="777"/>
      <c r="E18" s="777"/>
      <c r="F18" s="777"/>
      <c r="G18" s="777"/>
      <c r="H18" s="777"/>
      <c r="I18" s="777"/>
      <c r="J18" s="777"/>
      <c r="K18" s="777"/>
      <c r="L18" s="777"/>
      <c r="M18" s="777"/>
      <c r="N18" s="777"/>
      <c r="O18" s="777"/>
      <c r="P18" s="777"/>
      <c r="Q18" s="777"/>
      <c r="R18" s="586"/>
      <c r="S18" s="586"/>
    </row>
    <row r="19" spans="2:19" ht="49.5" customHeight="1" x14ac:dyDescent="0.2">
      <c r="B19" s="777" t="s">
        <v>539</v>
      </c>
      <c r="C19" s="777"/>
      <c r="D19" s="777"/>
      <c r="E19" s="777"/>
      <c r="F19" s="777"/>
      <c r="G19" s="777"/>
      <c r="H19" s="777"/>
      <c r="I19" s="777"/>
      <c r="J19" s="777"/>
      <c r="K19" s="777"/>
      <c r="L19" s="777"/>
      <c r="M19" s="777"/>
      <c r="N19" s="777"/>
      <c r="O19" s="777"/>
      <c r="P19" s="777"/>
      <c r="Q19" s="777"/>
      <c r="R19" s="586"/>
      <c r="S19" s="586"/>
    </row>
    <row r="20" spans="2:19" ht="70.5" customHeight="1" x14ac:dyDescent="0.2">
      <c r="B20" s="777" t="s">
        <v>540</v>
      </c>
      <c r="C20" s="777"/>
      <c r="D20" s="777"/>
      <c r="E20" s="777"/>
      <c r="F20" s="777"/>
      <c r="G20" s="777"/>
      <c r="H20" s="777"/>
      <c r="I20" s="777"/>
      <c r="J20" s="777"/>
      <c r="K20" s="777"/>
      <c r="L20" s="777"/>
      <c r="M20" s="777"/>
      <c r="N20" s="777"/>
      <c r="O20" s="777"/>
      <c r="P20" s="777"/>
      <c r="Q20" s="777"/>
      <c r="R20" s="586"/>
      <c r="S20" s="586"/>
    </row>
    <row r="21" spans="2:19" ht="63" customHeight="1" x14ac:dyDescent="0.2">
      <c r="B21" s="777" t="s">
        <v>541</v>
      </c>
      <c r="C21" s="777"/>
      <c r="D21" s="777"/>
      <c r="E21" s="777"/>
      <c r="F21" s="777"/>
      <c r="G21" s="777"/>
      <c r="H21" s="777"/>
      <c r="I21" s="777"/>
      <c r="J21" s="777"/>
      <c r="K21" s="777"/>
      <c r="L21" s="777"/>
      <c r="M21" s="777"/>
      <c r="N21" s="777"/>
      <c r="O21" s="777"/>
      <c r="P21" s="777"/>
      <c r="Q21" s="777"/>
      <c r="R21" s="586"/>
      <c r="S21" s="586"/>
    </row>
  </sheetData>
  <mergeCells count="20">
    <mergeCell ref="B20:Q20"/>
    <mergeCell ref="B21:Q21"/>
    <mergeCell ref="B14:Q14"/>
    <mergeCell ref="B15:Q15"/>
    <mergeCell ref="B16:Q16"/>
    <mergeCell ref="B17:Q17"/>
    <mergeCell ref="B18:Q18"/>
    <mergeCell ref="B19:Q19"/>
    <mergeCell ref="A1:Q1"/>
    <mergeCell ref="B13:Q13"/>
    <mergeCell ref="B3:Q3"/>
    <mergeCell ref="B4:Q4"/>
    <mergeCell ref="B5:Q5"/>
    <mergeCell ref="B6:Q6"/>
    <mergeCell ref="B7:Q7"/>
    <mergeCell ref="B8:Q8"/>
    <mergeCell ref="B9:Q9"/>
    <mergeCell ref="B10:Q10"/>
    <mergeCell ref="B11:Q11"/>
    <mergeCell ref="B12:Q12"/>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rgb="FF008578"/>
  </sheetPr>
  <dimension ref="A1:AS64956"/>
  <sheetViews>
    <sheetView showGridLines="0" zoomScale="90" zoomScaleNormal="90" zoomScaleSheetLayoutView="75" workbookViewId="0">
      <pane xSplit="2" ySplit="10" topLeftCell="C11" activePane="bottomRight" state="frozen"/>
      <selection pane="topRight" activeCell="C1" sqref="C1"/>
      <selection pane="bottomLeft" activeCell="A11" sqref="A11"/>
      <selection pane="bottomRight" activeCell="C11" sqref="C11"/>
    </sheetView>
  </sheetViews>
  <sheetFormatPr defaultColWidth="12.42578125" defaultRowHeight="24.75" customHeight="1" x14ac:dyDescent="0.25"/>
  <cols>
    <col min="1" max="1" width="4.42578125" style="1" bestFit="1" customWidth="1"/>
    <col min="2" max="3" width="2.28515625" style="1" customWidth="1"/>
    <col min="4" max="4" width="11.42578125" style="1" customWidth="1"/>
    <col min="5" max="5" width="25.42578125" style="1" customWidth="1"/>
    <col min="6" max="6" width="5.85546875" style="1" customWidth="1"/>
    <col min="7" max="7" width="8" style="1" customWidth="1"/>
    <col min="8" max="8" width="20.140625" style="1" customWidth="1"/>
    <col min="9" max="9" width="2.28515625" style="1" customWidth="1"/>
    <col min="10" max="10" width="10.85546875" style="1" customWidth="1"/>
    <col min="11" max="11" width="3.42578125" style="1" customWidth="1"/>
    <col min="12" max="12" width="16.85546875" style="2" customWidth="1"/>
    <col min="13" max="13" width="2.28515625" style="1" customWidth="1"/>
    <col min="14" max="14" width="14.7109375" style="1" customWidth="1"/>
    <col min="15" max="15" width="2.28515625" style="1" customWidth="1"/>
    <col min="16" max="16" width="17.140625" style="169" customWidth="1"/>
    <col min="17" max="17" width="2.28515625" style="1" customWidth="1"/>
    <col min="18" max="18" width="12.42578125" style="1" customWidth="1"/>
    <col min="19" max="19" width="32" style="1" customWidth="1"/>
    <col min="20" max="20" width="12.42578125" style="1" customWidth="1"/>
    <col min="21" max="21" width="8.7109375" style="3" customWidth="1"/>
    <col min="22" max="25" width="8.7109375" style="667" customWidth="1"/>
    <col min="26" max="26" width="39.85546875" style="667" customWidth="1"/>
    <col min="27" max="27" width="11" style="667" customWidth="1"/>
    <col min="28" max="28" width="10.28515625" style="668" customWidth="1"/>
    <col min="29" max="30" width="14.28515625" style="669" customWidth="1"/>
    <col min="31" max="33" width="16.140625" style="669" customWidth="1"/>
    <col min="34" max="34" width="17.5703125" style="669" customWidth="1"/>
    <col min="35" max="35" width="12.42578125" style="12"/>
    <col min="36" max="39" width="12.85546875" style="12" bestFit="1" customWidth="1"/>
    <col min="40" max="45" width="12.42578125" style="12"/>
    <col min="46" max="16384" width="12.42578125" style="1"/>
  </cols>
  <sheetData>
    <row r="1" spans="1:45" s="9" customFormat="1" ht="19.5" thickBot="1" x14ac:dyDescent="0.35">
      <c r="A1" s="62">
        <v>1</v>
      </c>
      <c r="B1" s="63"/>
      <c r="C1" s="63"/>
      <c r="D1" s="64" t="s">
        <v>504</v>
      </c>
      <c r="E1" s="63"/>
      <c r="F1" s="63"/>
      <c r="G1" s="63"/>
      <c r="H1" s="63"/>
      <c r="I1" s="63"/>
      <c r="J1" s="63"/>
      <c r="K1" s="63"/>
      <c r="L1" s="65"/>
      <c r="M1" s="63"/>
      <c r="N1" s="63"/>
      <c r="O1" s="63"/>
      <c r="P1" s="154"/>
      <c r="Q1" s="66"/>
      <c r="R1" s="63"/>
      <c r="S1" s="67"/>
      <c r="T1" s="10"/>
      <c r="U1" s="10"/>
      <c r="V1" s="665"/>
      <c r="W1" s="665"/>
      <c r="X1" s="665"/>
      <c r="Y1" s="665"/>
      <c r="Z1" s="665"/>
      <c r="AA1" s="665"/>
      <c r="AB1" s="665"/>
      <c r="AC1" s="666"/>
      <c r="AD1" s="666"/>
      <c r="AE1" s="666"/>
      <c r="AF1" s="666"/>
      <c r="AG1" s="666"/>
      <c r="AH1" s="666"/>
      <c r="AI1" s="26"/>
      <c r="AJ1" s="26"/>
      <c r="AK1" s="26"/>
      <c r="AL1" s="26"/>
      <c r="AM1" s="26"/>
      <c r="AN1" s="26"/>
      <c r="AO1" s="26"/>
      <c r="AP1" s="26"/>
      <c r="AQ1" s="26"/>
      <c r="AR1" s="26"/>
      <c r="AS1" s="26"/>
    </row>
    <row r="2" spans="1:45" ht="24.75" customHeight="1" x14ac:dyDescent="0.25">
      <c r="A2" s="68"/>
      <c r="B2" s="68"/>
      <c r="C2" s="68"/>
      <c r="D2" s="68"/>
      <c r="E2" s="68"/>
      <c r="F2" s="68"/>
      <c r="G2" s="68"/>
      <c r="H2" s="68"/>
      <c r="I2" s="68"/>
      <c r="J2" s="68"/>
      <c r="K2" s="68"/>
      <c r="L2" s="69"/>
      <c r="M2" s="68"/>
      <c r="N2" s="68"/>
      <c r="O2" s="68"/>
      <c r="P2" s="155"/>
      <c r="Q2" s="68"/>
      <c r="R2" s="68"/>
      <c r="S2" s="68"/>
    </row>
    <row r="3" spans="1:45" s="4" customFormat="1" ht="24.75" customHeight="1" x14ac:dyDescent="0.25">
      <c r="A3" s="71"/>
      <c r="B3" s="71"/>
      <c r="C3" s="71"/>
      <c r="D3" s="72" t="s">
        <v>0</v>
      </c>
      <c r="E3" s="757" t="s">
        <v>20</v>
      </c>
      <c r="F3" s="758"/>
      <c r="G3" s="758"/>
      <c r="H3" s="758"/>
      <c r="I3" s="758"/>
      <c r="J3" s="758"/>
      <c r="K3" s="758"/>
      <c r="L3" s="758"/>
      <c r="M3" s="759"/>
      <c r="N3" s="73" t="s">
        <v>1</v>
      </c>
      <c r="O3" s="760" t="s">
        <v>20</v>
      </c>
      <c r="P3" s="761"/>
      <c r="Q3" s="762"/>
      <c r="R3" s="71"/>
      <c r="S3" s="74"/>
      <c r="U3" s="5"/>
      <c r="V3" s="670"/>
      <c r="W3" s="670"/>
      <c r="X3" s="670"/>
      <c r="Y3" s="670"/>
      <c r="Z3" s="670"/>
      <c r="AA3" s="670"/>
      <c r="AB3" s="671"/>
      <c r="AC3" s="672"/>
      <c r="AD3" s="672"/>
      <c r="AE3" s="672"/>
      <c r="AF3" s="672"/>
      <c r="AG3" s="672"/>
      <c r="AH3" s="672"/>
      <c r="AI3" s="11"/>
      <c r="AJ3" s="11"/>
      <c r="AK3" s="11"/>
      <c r="AL3" s="11"/>
      <c r="AM3" s="11"/>
      <c r="AN3" s="11"/>
      <c r="AO3" s="11"/>
      <c r="AP3" s="11"/>
      <c r="AQ3" s="11"/>
      <c r="AR3" s="11"/>
      <c r="AS3" s="11"/>
    </row>
    <row r="4" spans="1:45" ht="24.75" customHeight="1" x14ac:dyDescent="0.25">
      <c r="A4" s="75"/>
      <c r="B4" s="75"/>
      <c r="C4" s="75"/>
      <c r="D4" s="76"/>
      <c r="E4" s="72"/>
      <c r="F4" s="72"/>
      <c r="G4" s="77"/>
      <c r="H4" s="77"/>
      <c r="I4" s="77"/>
      <c r="J4" s="77"/>
      <c r="K4" s="77"/>
      <c r="L4" s="73"/>
      <c r="M4" s="77"/>
      <c r="N4" s="78"/>
      <c r="O4" s="79"/>
      <c r="P4" s="156"/>
      <c r="Q4" s="80"/>
      <c r="R4" s="75"/>
      <c r="S4" s="68"/>
    </row>
    <row r="5" spans="1:45" s="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152"/>
      <c r="S5" s="153"/>
      <c r="U5" s="5"/>
      <c r="V5" s="670"/>
      <c r="W5" s="670"/>
      <c r="X5" s="670"/>
      <c r="Y5" s="670"/>
      <c r="Z5" s="670"/>
      <c r="AA5" s="670"/>
      <c r="AB5" s="671"/>
      <c r="AC5" s="672"/>
      <c r="AD5" s="672"/>
      <c r="AE5" s="672"/>
      <c r="AF5" s="672"/>
      <c r="AG5" s="672"/>
      <c r="AH5" s="672"/>
      <c r="AI5" s="11"/>
      <c r="AJ5" s="11"/>
      <c r="AK5" s="11"/>
      <c r="AL5" s="11"/>
      <c r="AM5" s="11"/>
      <c r="AN5" s="11"/>
      <c r="AO5" s="11"/>
      <c r="AP5" s="11"/>
      <c r="AQ5" s="11"/>
      <c r="AR5" s="11"/>
      <c r="AS5" s="11"/>
    </row>
    <row r="6" spans="1:45" ht="24.75" customHeight="1" x14ac:dyDescent="0.25">
      <c r="A6" s="80"/>
      <c r="B6" s="80"/>
      <c r="C6" s="80"/>
      <c r="D6" s="80"/>
      <c r="E6" s="80"/>
      <c r="F6" s="80"/>
      <c r="G6" s="80"/>
      <c r="H6" s="80"/>
      <c r="I6" s="80"/>
      <c r="J6" s="80"/>
      <c r="K6" s="80"/>
      <c r="L6" s="78"/>
      <c r="M6" s="80"/>
      <c r="N6" s="80"/>
      <c r="O6" s="80"/>
      <c r="P6" s="156"/>
      <c r="Q6" s="80"/>
      <c r="R6" s="80"/>
      <c r="S6" s="68"/>
    </row>
    <row r="7" spans="1:45" s="27" customFormat="1" ht="24.75" customHeight="1" x14ac:dyDescent="0.25">
      <c r="A7" s="82"/>
      <c r="B7" s="83"/>
      <c r="C7" s="82"/>
      <c r="D7" s="82"/>
      <c r="E7" s="84"/>
      <c r="F7" s="85" t="s">
        <v>512</v>
      </c>
      <c r="G7" s="86"/>
      <c r="H7" s="87"/>
      <c r="I7" s="86"/>
      <c r="J7" s="88" t="s">
        <v>480</v>
      </c>
      <c r="K7" s="89"/>
      <c r="L7" s="90"/>
      <c r="M7" s="89"/>
      <c r="N7" s="89"/>
      <c r="O7" s="89"/>
      <c r="P7" s="156"/>
      <c r="Q7" s="89"/>
      <c r="R7" s="89"/>
      <c r="S7" s="91"/>
      <c r="V7" s="667"/>
      <c r="W7" s="667"/>
      <c r="X7" s="667"/>
      <c r="Y7" s="667"/>
      <c r="Z7" s="667"/>
      <c r="AA7" s="667"/>
      <c r="AB7" s="668"/>
      <c r="AC7" s="669"/>
      <c r="AD7" s="669"/>
      <c r="AE7" s="669"/>
      <c r="AF7" s="669"/>
      <c r="AG7" s="669"/>
      <c r="AH7" s="669"/>
      <c r="AI7" s="12"/>
      <c r="AJ7" s="12"/>
      <c r="AK7" s="12"/>
    </row>
    <row r="8" spans="1:45" ht="24.75" customHeight="1" x14ac:dyDescent="0.25">
      <c r="A8" s="80"/>
      <c r="B8" s="80"/>
      <c r="C8" s="80"/>
      <c r="D8" s="80"/>
      <c r="E8" s="92"/>
      <c r="F8" s="93"/>
      <c r="G8" s="80"/>
      <c r="H8" s="80"/>
      <c r="I8" s="80"/>
      <c r="J8" s="80"/>
      <c r="K8" s="80"/>
      <c r="L8" s="78"/>
      <c r="M8" s="80"/>
      <c r="N8" s="80"/>
      <c r="O8" s="80"/>
      <c r="P8" s="156"/>
      <c r="Q8" s="80"/>
      <c r="R8" s="80"/>
      <c r="S8" s="68"/>
    </row>
    <row r="9" spans="1:45" s="591" customFormat="1" ht="24.75" customHeight="1" x14ac:dyDescent="0.25">
      <c r="A9" s="80"/>
      <c r="B9" s="80"/>
      <c r="C9" s="80"/>
      <c r="D9" s="80"/>
      <c r="E9" s="80"/>
      <c r="F9" s="80"/>
      <c r="G9" s="80"/>
      <c r="H9" s="80" t="s">
        <v>106</v>
      </c>
      <c r="I9" s="80"/>
      <c r="J9" s="76"/>
      <c r="K9" s="80"/>
      <c r="L9" s="756" t="s">
        <v>3</v>
      </c>
      <c r="M9" s="756"/>
      <c r="N9" s="756"/>
      <c r="O9" s="80"/>
      <c r="P9" s="589" t="s">
        <v>74</v>
      </c>
      <c r="Q9" s="120"/>
      <c r="R9" s="590"/>
      <c r="S9" s="120"/>
      <c r="U9" s="592"/>
      <c r="V9" s="673"/>
      <c r="W9" s="673"/>
      <c r="X9" s="673"/>
      <c r="Y9" s="673"/>
      <c r="Z9" s="673"/>
      <c r="AA9" s="673"/>
      <c r="AB9" s="674"/>
      <c r="AC9" s="675"/>
      <c r="AD9" s="675"/>
      <c r="AE9" s="675"/>
      <c r="AF9" s="675"/>
      <c r="AG9" s="675"/>
      <c r="AH9" s="675"/>
      <c r="AI9" s="593"/>
      <c r="AJ9" s="593"/>
      <c r="AK9" s="593"/>
      <c r="AL9" s="593"/>
      <c r="AM9" s="593"/>
      <c r="AN9" s="593"/>
      <c r="AO9" s="593"/>
      <c r="AP9" s="593"/>
      <c r="AQ9" s="593"/>
      <c r="AR9" s="593"/>
      <c r="AS9" s="593"/>
    </row>
    <row r="10" spans="1:45" s="591" customFormat="1" ht="24.75" customHeight="1" x14ac:dyDescent="0.25">
      <c r="A10" s="76"/>
      <c r="B10" s="80"/>
      <c r="C10" s="594" t="s">
        <v>78</v>
      </c>
      <c r="D10" s="595"/>
      <c r="E10" s="595"/>
      <c r="F10" s="80"/>
      <c r="G10" s="80"/>
      <c r="H10" s="596" t="s">
        <v>479</v>
      </c>
      <c r="I10" s="597"/>
      <c r="J10" s="598" t="s">
        <v>145</v>
      </c>
      <c r="K10" s="80"/>
      <c r="L10" s="599" t="s">
        <v>107</v>
      </c>
      <c r="M10" s="80"/>
      <c r="N10" s="594" t="s">
        <v>7</v>
      </c>
      <c r="O10" s="80"/>
      <c r="P10" s="600" t="s">
        <v>32</v>
      </c>
      <c r="Q10" s="120"/>
      <c r="R10" s="764" t="s">
        <v>105</v>
      </c>
      <c r="S10" s="764"/>
      <c r="U10" s="592"/>
      <c r="V10" s="676"/>
      <c r="W10" s="676"/>
      <c r="X10" s="676"/>
      <c r="Y10" s="676"/>
      <c r="Z10" s="676"/>
      <c r="AA10" s="673"/>
      <c r="AB10" s="674"/>
      <c r="AC10" s="675"/>
      <c r="AD10" s="675"/>
      <c r="AE10" s="675"/>
      <c r="AF10" s="675"/>
      <c r="AG10" s="675"/>
      <c r="AH10" s="675"/>
      <c r="AI10" s="593"/>
      <c r="AJ10" s="593"/>
      <c r="AK10" s="593"/>
      <c r="AL10" s="593"/>
      <c r="AM10" s="593"/>
      <c r="AN10" s="593"/>
      <c r="AO10" s="593"/>
      <c r="AP10" s="593"/>
      <c r="AQ10" s="593"/>
      <c r="AR10" s="593"/>
      <c r="AS10" s="593"/>
    </row>
    <row r="11" spans="1:45" ht="24.75" customHeight="1" x14ac:dyDescent="0.25">
      <c r="A11" s="68"/>
      <c r="B11" s="68"/>
      <c r="C11" s="68"/>
      <c r="D11" s="68"/>
      <c r="E11" s="68"/>
      <c r="F11" s="68"/>
      <c r="G11" s="70"/>
      <c r="H11" s="94"/>
      <c r="I11" s="70"/>
      <c r="J11" s="68"/>
      <c r="K11" s="68"/>
      <c r="L11" s="95"/>
      <c r="M11" s="68"/>
      <c r="N11" s="68"/>
      <c r="O11" s="68"/>
      <c r="P11" s="155"/>
      <c r="Q11" s="96"/>
      <c r="R11" s="96"/>
      <c r="S11" s="96"/>
    </row>
    <row r="12" spans="1:45" s="4" customFormat="1" ht="24.75" customHeight="1" x14ac:dyDescent="0.25">
      <c r="A12" s="74"/>
      <c r="B12" s="74"/>
      <c r="C12" s="97" t="s">
        <v>79</v>
      </c>
      <c r="D12" s="74"/>
      <c r="E12" s="74"/>
      <c r="F12" s="74"/>
      <c r="G12" s="71"/>
      <c r="H12" s="71"/>
      <c r="I12" s="71"/>
      <c r="J12" s="74"/>
      <c r="K12" s="74"/>
      <c r="L12" s="98"/>
      <c r="M12" s="74"/>
      <c r="N12" s="74"/>
      <c r="O12" s="74"/>
      <c r="P12" s="158"/>
      <c r="Q12" s="99"/>
      <c r="R12" s="99"/>
      <c r="S12" s="99"/>
      <c r="U12" s="5"/>
      <c r="V12" s="670"/>
      <c r="W12" s="670"/>
      <c r="X12" s="670"/>
      <c r="Y12" s="670"/>
      <c r="Z12" s="670"/>
      <c r="AA12" s="670"/>
      <c r="AB12" s="671"/>
      <c r="AC12" s="677" t="s">
        <v>10</v>
      </c>
      <c r="AD12" s="678">
        <v>1250</v>
      </c>
      <c r="AE12" s="678">
        <v>2500</v>
      </c>
      <c r="AF12" s="678">
        <v>5000</v>
      </c>
      <c r="AG12" s="677">
        <v>10000</v>
      </c>
      <c r="AH12" s="677" t="s">
        <v>91</v>
      </c>
      <c r="AI12" s="654"/>
      <c r="AJ12" s="11"/>
      <c r="AK12" s="11"/>
      <c r="AL12" s="11"/>
      <c r="AM12" s="11"/>
      <c r="AN12" s="11"/>
      <c r="AO12" s="11"/>
      <c r="AP12" s="11"/>
      <c r="AQ12" s="11"/>
      <c r="AR12" s="11"/>
      <c r="AS12" s="11"/>
    </row>
    <row r="13" spans="1:45" s="4" customFormat="1" ht="24.75" customHeight="1" x14ac:dyDescent="0.25">
      <c r="A13" s="74"/>
      <c r="B13" s="100"/>
      <c r="C13" s="100" t="s">
        <v>98</v>
      </c>
      <c r="D13" s="100"/>
      <c r="E13" s="100"/>
      <c r="F13" s="100"/>
      <c r="G13" s="100"/>
      <c r="H13" s="100"/>
      <c r="I13" s="100"/>
      <c r="J13" s="100"/>
      <c r="K13" s="100"/>
      <c r="L13" s="100"/>
      <c r="M13" s="100"/>
      <c r="N13" s="100"/>
      <c r="O13" s="100"/>
      <c r="P13" s="159"/>
      <c r="Q13" s="99"/>
      <c r="R13" s="99"/>
      <c r="S13" s="99"/>
      <c r="U13" s="5"/>
      <c r="V13" s="670"/>
      <c r="W13" s="670"/>
      <c r="X13" s="670"/>
      <c r="Y13" s="670"/>
      <c r="Z13" s="679" t="s">
        <v>149</v>
      </c>
      <c r="AA13" s="679"/>
      <c r="AB13" s="671"/>
      <c r="AC13" s="672">
        <v>1</v>
      </c>
      <c r="AD13" s="672">
        <v>2</v>
      </c>
      <c r="AE13" s="672">
        <v>3</v>
      </c>
      <c r="AF13" s="672">
        <v>4</v>
      </c>
      <c r="AG13" s="672">
        <v>5</v>
      </c>
      <c r="AH13" s="672">
        <v>6</v>
      </c>
      <c r="AI13" s="11"/>
      <c r="AJ13" s="11"/>
      <c r="AK13" s="11"/>
      <c r="AL13" s="11"/>
      <c r="AM13" s="11"/>
      <c r="AN13" s="11"/>
      <c r="AO13" s="11"/>
      <c r="AP13" s="11"/>
      <c r="AQ13" s="11"/>
      <c r="AR13" s="11"/>
      <c r="AS13" s="11"/>
    </row>
    <row r="14" spans="1:45" ht="24.75" customHeight="1" x14ac:dyDescent="0.25">
      <c r="A14" s="68"/>
      <c r="B14" s="68"/>
      <c r="C14" s="68"/>
      <c r="D14" s="101" t="s">
        <v>99</v>
      </c>
      <c r="E14" s="68"/>
      <c r="F14" s="68"/>
      <c r="G14" s="102" t="s">
        <v>19</v>
      </c>
      <c r="H14" s="103">
        <v>0</v>
      </c>
      <c r="I14" s="68"/>
      <c r="J14" s="104" t="e">
        <f>+(H14/GR)*100</f>
        <v>#DIV/0!</v>
      </c>
      <c r="K14" s="105" t="s">
        <v>11</v>
      </c>
      <c r="L14" s="106">
        <f>IF(OR($A$1&lt;1,$A$1&gt;7),0,HLOOKUP($A$1,TABLE,+AB14+1))</f>
        <v>43.5</v>
      </c>
      <c r="M14" s="107"/>
      <c r="N14" s="105" t="s">
        <v>12</v>
      </c>
      <c r="O14" s="107"/>
      <c r="P14" s="160" t="e">
        <f>IF(ISTEXT(+L14),"   N/A",ABS(+$L14-$J14))</f>
        <v>#DIV/0!</v>
      </c>
      <c r="Q14" s="96"/>
      <c r="R14" s="108"/>
      <c r="S14" s="108"/>
      <c r="Z14" s="667" t="s">
        <v>311</v>
      </c>
      <c r="AA14" s="680"/>
      <c r="AB14" s="668">
        <v>1</v>
      </c>
      <c r="AC14" s="669">
        <v>43.5</v>
      </c>
      <c r="AD14" s="669">
        <v>47.599999999999994</v>
      </c>
      <c r="AE14" s="669">
        <v>50.3</v>
      </c>
      <c r="AF14" s="669">
        <v>55.400000000000006</v>
      </c>
      <c r="AG14" s="669">
        <v>55.900000000000006</v>
      </c>
      <c r="AH14" s="669">
        <v>53.300000000000004</v>
      </c>
      <c r="AJ14" s="6"/>
      <c r="AK14" s="6"/>
      <c r="AL14" s="6"/>
      <c r="AM14" s="6"/>
    </row>
    <row r="15" spans="1:45" ht="24.75" customHeight="1" x14ac:dyDescent="0.25">
      <c r="A15" s="68"/>
      <c r="B15" s="68"/>
      <c r="C15" s="68"/>
      <c r="D15" s="101" t="s">
        <v>100</v>
      </c>
      <c r="E15" s="68"/>
      <c r="F15" s="68"/>
      <c r="G15" s="102" t="s">
        <v>19</v>
      </c>
      <c r="H15" s="103">
        <v>0</v>
      </c>
      <c r="I15" s="68"/>
      <c r="J15" s="104" t="e">
        <f>+(H15/GR)*100</f>
        <v>#DIV/0!</v>
      </c>
      <c r="K15" s="105" t="s">
        <v>11</v>
      </c>
      <c r="L15" s="106">
        <f>IF(OR($A$1&lt;1,$A$1&gt;7),0,HLOOKUP($A$1,TABLE,+AB15+1))</f>
        <v>0.4</v>
      </c>
      <c r="M15" s="107"/>
      <c r="N15" s="105" t="s">
        <v>12</v>
      </c>
      <c r="O15" s="107"/>
      <c r="P15" s="160" t="e">
        <f>IF(ISTEXT(+L15),"   N/A",ABS(+$L15-$J15))</f>
        <v>#DIV/0!</v>
      </c>
      <c r="Q15" s="96"/>
      <c r="R15" s="108"/>
      <c r="S15" s="108"/>
      <c r="Z15" s="667" t="s">
        <v>312</v>
      </c>
      <c r="AA15" s="680"/>
      <c r="AB15" s="668">
        <v>2</v>
      </c>
      <c r="AC15" s="669">
        <v>0.4</v>
      </c>
      <c r="AD15" s="669">
        <v>0.4</v>
      </c>
      <c r="AE15" s="669">
        <v>3.3000000000000003</v>
      </c>
      <c r="AF15" s="669">
        <v>2</v>
      </c>
      <c r="AG15" s="669">
        <v>2.5</v>
      </c>
      <c r="AH15" s="669">
        <v>2.4</v>
      </c>
      <c r="AJ15" s="6"/>
      <c r="AK15" s="6"/>
      <c r="AL15" s="6"/>
      <c r="AM15" s="6"/>
    </row>
    <row r="16" spans="1:45" ht="24.75" customHeight="1" x14ac:dyDescent="0.25">
      <c r="A16" s="68"/>
      <c r="B16" s="68"/>
      <c r="C16" s="68"/>
      <c r="D16" s="101" t="s">
        <v>101</v>
      </c>
      <c r="E16" s="68"/>
      <c r="F16" s="68"/>
      <c r="G16" s="102" t="s">
        <v>19</v>
      </c>
      <c r="H16" s="103">
        <v>0</v>
      </c>
      <c r="I16" s="68"/>
      <c r="J16" s="104" t="e">
        <f>+(H16/GR)*100</f>
        <v>#DIV/0!</v>
      </c>
      <c r="K16" s="105" t="s">
        <v>11</v>
      </c>
      <c r="L16" s="106">
        <f>IF(OR($A$1&lt;1,$A$1&gt;7),0,HLOOKUP($A$1,TABLE,+AB16+1))</f>
        <v>45.1</v>
      </c>
      <c r="M16" s="107"/>
      <c r="N16" s="105" t="s">
        <v>12</v>
      </c>
      <c r="O16" s="107"/>
      <c r="P16" s="160" t="e">
        <f>IF(ISTEXT(+L16),"   N/A",ABS(+$L16-$J16))</f>
        <v>#DIV/0!</v>
      </c>
      <c r="Q16" s="96"/>
      <c r="R16" s="108"/>
      <c r="S16" s="108"/>
      <c r="Z16" s="667" t="s">
        <v>313</v>
      </c>
      <c r="AA16" s="680"/>
      <c r="AB16" s="668">
        <v>3</v>
      </c>
      <c r="AC16" s="681">
        <v>45.1</v>
      </c>
      <c r="AD16" s="681">
        <v>38.299999999999997</v>
      </c>
      <c r="AE16" s="681">
        <v>28.299999999999997</v>
      </c>
      <c r="AF16" s="681">
        <v>21.6</v>
      </c>
      <c r="AG16" s="681">
        <v>15.2</v>
      </c>
      <c r="AH16" s="681">
        <v>10.100000000000001</v>
      </c>
      <c r="AI16" s="653"/>
      <c r="AJ16" s="6"/>
      <c r="AK16" s="6"/>
      <c r="AL16" s="6"/>
      <c r="AM16" s="6"/>
    </row>
    <row r="17" spans="1:45" ht="24.75" customHeight="1" x14ac:dyDescent="0.25">
      <c r="A17" s="68"/>
      <c r="B17" s="68"/>
      <c r="C17" s="68"/>
      <c r="D17" s="101" t="s">
        <v>102</v>
      </c>
      <c r="E17" s="68"/>
      <c r="F17" s="68"/>
      <c r="G17" s="102" t="s">
        <v>19</v>
      </c>
      <c r="H17" s="103">
        <v>0</v>
      </c>
      <c r="I17" s="68"/>
      <c r="J17" s="104" t="e">
        <f>+(H17/GR)*100</f>
        <v>#DIV/0!</v>
      </c>
      <c r="K17" s="105" t="s">
        <v>11</v>
      </c>
      <c r="L17" s="106">
        <f>IF(OR($A$1&lt;1,$A$1&gt;7),0,HLOOKUP($A$1,TABLE,+AB17+1))</f>
        <v>6.5</v>
      </c>
      <c r="M17" s="107"/>
      <c r="N17" s="105" t="s">
        <v>12</v>
      </c>
      <c r="O17" s="107"/>
      <c r="P17" s="160" t="e">
        <f>IF(ISTEXT(+L17),"   N/A",ABS(+$L17-$J17))</f>
        <v>#DIV/0!</v>
      </c>
      <c r="Q17" s="96"/>
      <c r="R17" s="108" t="s">
        <v>20</v>
      </c>
      <c r="S17" s="108"/>
      <c r="Z17" s="667" t="s">
        <v>102</v>
      </c>
      <c r="AA17" s="680"/>
      <c r="AB17" s="668">
        <v>4</v>
      </c>
      <c r="AC17" s="681">
        <v>6.5</v>
      </c>
      <c r="AD17" s="681">
        <v>8.4</v>
      </c>
      <c r="AE17" s="681">
        <v>9.3000000000000007</v>
      </c>
      <c r="AF17" s="681">
        <v>7.8</v>
      </c>
      <c r="AG17" s="681">
        <v>7.8</v>
      </c>
      <c r="AH17" s="681">
        <v>6.7</v>
      </c>
      <c r="AI17" s="653"/>
      <c r="AJ17" s="6"/>
      <c r="AK17" s="6"/>
      <c r="AL17" s="6"/>
      <c r="AM17" s="6"/>
    </row>
    <row r="18" spans="1:45" ht="24.75" customHeight="1" x14ac:dyDescent="0.25">
      <c r="A18" s="68"/>
      <c r="B18" s="68"/>
      <c r="C18" s="100" t="s">
        <v>103</v>
      </c>
      <c r="D18" s="68"/>
      <c r="E18" s="68"/>
      <c r="F18" s="68"/>
      <c r="G18" s="68"/>
      <c r="H18" s="68"/>
      <c r="I18" s="68"/>
      <c r="J18" s="107"/>
      <c r="K18" s="107"/>
      <c r="L18" s="109"/>
      <c r="M18" s="107"/>
      <c r="N18" s="105"/>
      <c r="O18" s="107"/>
      <c r="P18" s="160"/>
      <c r="Q18" s="96"/>
      <c r="R18" s="110"/>
      <c r="S18" s="110"/>
      <c r="Z18" s="682" t="s">
        <v>314</v>
      </c>
      <c r="AA18" s="680"/>
      <c r="AB18" s="668">
        <v>5</v>
      </c>
      <c r="AC18" s="681">
        <v>1.6</v>
      </c>
      <c r="AD18" s="681">
        <v>1.6</v>
      </c>
      <c r="AE18" s="669">
        <v>4.5</v>
      </c>
      <c r="AF18" s="681">
        <v>8.1</v>
      </c>
      <c r="AG18" s="681">
        <v>11.200000000000001</v>
      </c>
      <c r="AH18" s="681">
        <v>15.4</v>
      </c>
      <c r="AI18" s="653"/>
      <c r="AJ18" s="6"/>
      <c r="AK18" s="6"/>
      <c r="AL18" s="6"/>
      <c r="AM18" s="6"/>
    </row>
    <row r="19" spans="1:45" ht="24.75" customHeight="1" x14ac:dyDescent="0.25">
      <c r="A19" s="68"/>
      <c r="B19" s="68"/>
      <c r="C19" s="68"/>
      <c r="D19" s="101" t="s">
        <v>197</v>
      </c>
      <c r="E19" s="68"/>
      <c r="F19" s="68"/>
      <c r="G19" s="102" t="s">
        <v>19</v>
      </c>
      <c r="H19" s="103">
        <v>0</v>
      </c>
      <c r="I19" s="68"/>
      <c r="J19" s="104" t="e">
        <f>+(H19/GR)*100</f>
        <v>#DIV/0!</v>
      </c>
      <c r="K19" s="105" t="s">
        <v>11</v>
      </c>
      <c r="L19" s="106">
        <f>IF(OR($A$1&lt;1,$A$1&gt;7),0,HLOOKUP($A$1,TABLE,+AB18+1))</f>
        <v>1.6</v>
      </c>
      <c r="M19" s="107"/>
      <c r="N19" s="105" t="s">
        <v>12</v>
      </c>
      <c r="O19" s="107"/>
      <c r="P19" s="160" t="e">
        <f>IF(ISTEXT(+L19),"   N/A",ABS(+$L19-$J19))</f>
        <v>#DIV/0!</v>
      </c>
      <c r="Q19" s="96"/>
      <c r="R19" s="108"/>
      <c r="S19" s="108"/>
      <c r="Z19" s="682" t="s">
        <v>315</v>
      </c>
      <c r="AA19" s="680"/>
      <c r="AB19" s="668">
        <v>6</v>
      </c>
      <c r="AC19" s="669">
        <v>0.3</v>
      </c>
      <c r="AD19" s="669">
        <v>0.1</v>
      </c>
      <c r="AE19" s="669">
        <v>0.5</v>
      </c>
      <c r="AF19" s="669">
        <v>2.2999999999999998</v>
      </c>
      <c r="AG19" s="669">
        <v>4.1000000000000005</v>
      </c>
      <c r="AH19" s="669">
        <v>7.7</v>
      </c>
      <c r="AJ19" s="6"/>
      <c r="AK19" s="6"/>
      <c r="AL19" s="6"/>
      <c r="AM19" s="6"/>
    </row>
    <row r="20" spans="1:45" ht="24.75" customHeight="1" x14ac:dyDescent="0.25">
      <c r="A20" s="68"/>
      <c r="B20" s="68"/>
      <c r="C20" s="68"/>
      <c r="D20" s="101" t="s">
        <v>196</v>
      </c>
      <c r="E20" s="68"/>
      <c r="F20" s="68"/>
      <c r="G20" s="102" t="s">
        <v>19</v>
      </c>
      <c r="H20" s="103">
        <v>0</v>
      </c>
      <c r="I20" s="68"/>
      <c r="J20" s="104" t="e">
        <f>+(H20/GR)*100</f>
        <v>#DIV/0!</v>
      </c>
      <c r="K20" s="105" t="s">
        <v>11</v>
      </c>
      <c r="L20" s="106">
        <f>IF(OR($A$1&lt;1,$A$1&gt;7),0,HLOOKUP($A$1,TABLE,+AB19+1))</f>
        <v>0.3</v>
      </c>
      <c r="M20" s="107"/>
      <c r="N20" s="105" t="s">
        <v>12</v>
      </c>
      <c r="O20" s="107"/>
      <c r="P20" s="160" t="e">
        <f>IF(ISTEXT(+L20),"   N/A",ABS(+$L20-$J20))</f>
        <v>#DIV/0!</v>
      </c>
      <c r="Q20" s="96"/>
      <c r="R20" s="108"/>
      <c r="S20" s="108"/>
      <c r="Z20" s="682" t="s">
        <v>316</v>
      </c>
      <c r="AA20" s="680"/>
      <c r="AB20" s="668">
        <v>7</v>
      </c>
      <c r="AC20" s="669">
        <v>1.9</v>
      </c>
      <c r="AD20" s="669">
        <v>2.7</v>
      </c>
      <c r="AE20" s="669">
        <v>2</v>
      </c>
      <c r="AF20" s="669">
        <v>1.0999999999999999</v>
      </c>
      <c r="AG20" s="669">
        <v>1.0999999999999999</v>
      </c>
      <c r="AH20" s="669">
        <v>2.1999999999999997</v>
      </c>
      <c r="AJ20" s="6"/>
      <c r="AK20" s="6"/>
      <c r="AL20" s="6"/>
      <c r="AM20" s="6"/>
    </row>
    <row r="21" spans="1:45" ht="24.75" customHeight="1" x14ac:dyDescent="0.25">
      <c r="A21" s="68"/>
      <c r="B21" s="68"/>
      <c r="C21" s="68"/>
      <c r="D21" s="101" t="s">
        <v>199</v>
      </c>
      <c r="E21" s="68"/>
      <c r="F21" s="68"/>
      <c r="G21" s="102" t="s">
        <v>19</v>
      </c>
      <c r="H21" s="103">
        <v>0</v>
      </c>
      <c r="I21" s="68"/>
      <c r="J21" s="104" t="e">
        <f>+(H21/GR)*100</f>
        <v>#DIV/0!</v>
      </c>
      <c r="K21" s="105" t="s">
        <v>11</v>
      </c>
      <c r="L21" s="106">
        <f>IF(OR($A$1&lt;1,$A$1&gt;7),0,HLOOKUP($A$1,TABLE,+AB20+1))</f>
        <v>1.9</v>
      </c>
      <c r="M21" s="107"/>
      <c r="N21" s="105" t="s">
        <v>12</v>
      </c>
      <c r="O21" s="107"/>
      <c r="P21" s="160" t="e">
        <f>IF(ISTEXT(+L21),"   N/A",ABS(+$L21-$J21))</f>
        <v>#DIV/0!</v>
      </c>
      <c r="Q21" s="96"/>
      <c r="R21" s="108"/>
      <c r="S21" s="108"/>
      <c r="Z21" s="682" t="s">
        <v>104</v>
      </c>
      <c r="AA21" s="680"/>
      <c r="AB21" s="668">
        <v>8</v>
      </c>
      <c r="AC21" s="669">
        <v>0.1</v>
      </c>
      <c r="AD21" s="669">
        <v>0</v>
      </c>
      <c r="AE21" s="669">
        <v>0</v>
      </c>
      <c r="AF21" s="669">
        <v>0.4</v>
      </c>
      <c r="AG21" s="669">
        <v>0.89999999999999991</v>
      </c>
      <c r="AH21" s="669">
        <v>1.6</v>
      </c>
      <c r="AJ21" s="6"/>
      <c r="AK21" s="6"/>
      <c r="AL21" s="6"/>
      <c r="AM21" s="6"/>
    </row>
    <row r="22" spans="1:45" ht="24.75" customHeight="1" x14ac:dyDescent="0.25">
      <c r="A22" s="68"/>
      <c r="B22" s="68"/>
      <c r="C22" s="68"/>
      <c r="D22" s="101" t="s">
        <v>481</v>
      </c>
      <c r="E22" s="68"/>
      <c r="F22" s="68"/>
      <c r="G22" s="102" t="s">
        <v>19</v>
      </c>
      <c r="H22" s="111">
        <v>0</v>
      </c>
      <c r="I22" s="68"/>
      <c r="J22" s="112" t="e">
        <f>+(H22/GR)*100</f>
        <v>#DIV/0!</v>
      </c>
      <c r="K22" s="105" t="s">
        <v>11</v>
      </c>
      <c r="L22" s="106">
        <f>IF(OR($A$1&lt;1,$A$1&gt;7),0,HLOOKUP($A$1,TABLE,+AB21+1))</f>
        <v>0.1</v>
      </c>
      <c r="M22" s="107"/>
      <c r="N22" s="105" t="s">
        <v>12</v>
      </c>
      <c r="O22" s="107"/>
      <c r="P22" s="160" t="e">
        <f>IF(ISTEXT(+L22),"   N/A",ABS(+$L22-$J22))</f>
        <v>#DIV/0!</v>
      </c>
      <c r="Q22" s="96"/>
      <c r="R22" s="110"/>
      <c r="S22" s="110"/>
      <c r="Z22" s="682" t="s">
        <v>150</v>
      </c>
      <c r="AA22" s="680"/>
      <c r="AB22" s="668">
        <v>9</v>
      </c>
      <c r="AC22" s="669">
        <v>0.5</v>
      </c>
      <c r="AD22" s="669">
        <v>0.3</v>
      </c>
      <c r="AE22" s="669">
        <v>0.70000000000000007</v>
      </c>
      <c r="AF22" s="669">
        <v>0.6</v>
      </c>
      <c r="AG22" s="669">
        <v>0.8</v>
      </c>
      <c r="AH22" s="669">
        <v>0.3</v>
      </c>
      <c r="AJ22" s="6"/>
      <c r="AK22" s="6"/>
      <c r="AL22" s="6"/>
      <c r="AM22" s="6"/>
    </row>
    <row r="23" spans="1:45" ht="24.75" customHeight="1" x14ac:dyDescent="0.25">
      <c r="A23" s="68"/>
      <c r="B23" s="74"/>
      <c r="C23" s="68"/>
      <c r="D23" s="68"/>
      <c r="E23" s="68"/>
      <c r="F23" s="68"/>
      <c r="G23" s="68"/>
      <c r="H23" s="68"/>
      <c r="I23" s="68"/>
      <c r="J23" s="68"/>
      <c r="K23" s="68"/>
      <c r="L23" s="113"/>
      <c r="M23" s="68"/>
      <c r="N23" s="68"/>
      <c r="O23" s="68"/>
      <c r="P23" s="161"/>
      <c r="Q23" s="96"/>
      <c r="R23" s="110"/>
      <c r="S23" s="110"/>
      <c r="Z23" s="682" t="s">
        <v>14</v>
      </c>
      <c r="AA23" s="680"/>
      <c r="AB23" s="668">
        <v>10</v>
      </c>
      <c r="AC23" s="669">
        <v>0.1</v>
      </c>
      <c r="AD23" s="669">
        <v>0.6</v>
      </c>
      <c r="AE23" s="669">
        <v>1.0999999999999999</v>
      </c>
      <c r="AF23" s="669">
        <v>0.70000000000000007</v>
      </c>
      <c r="AG23" s="669">
        <v>0.5</v>
      </c>
      <c r="AH23" s="669">
        <v>0.3</v>
      </c>
      <c r="AJ23" s="6"/>
      <c r="AK23" s="6"/>
      <c r="AL23" s="6"/>
      <c r="AM23" s="6"/>
    </row>
    <row r="24" spans="1:45" ht="24.75" customHeight="1" x14ac:dyDescent="0.25">
      <c r="A24" s="68"/>
      <c r="B24" s="68"/>
      <c r="C24" s="68"/>
      <c r="D24" s="101" t="s">
        <v>51</v>
      </c>
      <c r="E24" s="68"/>
      <c r="F24" s="68"/>
      <c r="G24" s="102" t="s">
        <v>19</v>
      </c>
      <c r="H24" s="103">
        <v>0</v>
      </c>
      <c r="I24" s="68"/>
      <c r="J24" s="104" t="e">
        <f>+(H24/GR)*100</f>
        <v>#DIV/0!</v>
      </c>
      <c r="K24" s="105" t="s">
        <v>11</v>
      </c>
      <c r="L24" s="106">
        <f>IF(OR($A$1&lt;1,$A$1&gt;7),0,HLOOKUP($A$1,TABLE,+AB22+1))</f>
        <v>0.5</v>
      </c>
      <c r="M24" s="107"/>
      <c r="N24" s="105" t="s">
        <v>12</v>
      </c>
      <c r="O24" s="107"/>
      <c r="P24" s="160" t="e">
        <f>IF(ISTEXT(+L24),"   N/A",ABS(+$L24-$J24))</f>
        <v>#DIV/0!</v>
      </c>
      <c r="Q24" s="96"/>
      <c r="R24" s="108"/>
      <c r="S24" s="108"/>
      <c r="Z24" s="667" t="s">
        <v>317</v>
      </c>
      <c r="AA24" s="680"/>
      <c r="AB24" s="668">
        <v>11</v>
      </c>
      <c r="AC24" s="669">
        <v>100</v>
      </c>
      <c r="AD24" s="669">
        <v>100</v>
      </c>
      <c r="AE24" s="669">
        <v>100</v>
      </c>
      <c r="AF24" s="669">
        <v>100</v>
      </c>
      <c r="AG24" s="669">
        <v>100</v>
      </c>
      <c r="AH24" s="669">
        <v>100</v>
      </c>
      <c r="AJ24" s="6"/>
      <c r="AK24" s="6"/>
      <c r="AL24" s="6"/>
      <c r="AM24" s="6"/>
    </row>
    <row r="25" spans="1:45" ht="24.75" customHeight="1" x14ac:dyDescent="0.25">
      <c r="A25" s="68"/>
      <c r="B25" s="68"/>
      <c r="C25" s="68"/>
      <c r="D25" s="101" t="s">
        <v>14</v>
      </c>
      <c r="E25" s="68"/>
      <c r="F25" s="68"/>
      <c r="G25" s="102" t="s">
        <v>19</v>
      </c>
      <c r="H25" s="103">
        <v>0</v>
      </c>
      <c r="I25" s="68"/>
      <c r="J25" s="104" t="e">
        <f>+(H25/GR)*100</f>
        <v>#DIV/0!</v>
      </c>
      <c r="K25" s="105" t="s">
        <v>11</v>
      </c>
      <c r="L25" s="106">
        <f>IF(OR($A$1&lt;1,$A$1&gt;7),0,HLOOKUP($A$1,TABLE,+AB23+1))</f>
        <v>0.1</v>
      </c>
      <c r="M25" s="107"/>
      <c r="N25" s="105" t="s">
        <v>12</v>
      </c>
      <c r="O25" s="107"/>
      <c r="P25" s="160" t="e">
        <f>IF(ISTEXT(+L25),"   N/A",ABS(+$L25-$J25))</f>
        <v>#DIV/0!</v>
      </c>
      <c r="Q25" s="96"/>
      <c r="R25" s="108"/>
      <c r="S25" s="108"/>
      <c r="Z25" s="667" t="s">
        <v>318</v>
      </c>
      <c r="AA25" s="680"/>
      <c r="AB25" s="668">
        <v>12</v>
      </c>
      <c r="AC25" s="669">
        <v>0.5</v>
      </c>
      <c r="AD25" s="669">
        <v>0.5</v>
      </c>
      <c r="AE25" s="669">
        <v>0.4</v>
      </c>
      <c r="AF25" s="669">
        <v>0.89999999999999991</v>
      </c>
      <c r="AG25" s="669">
        <v>0.70000000000000007</v>
      </c>
      <c r="AH25" s="669">
        <v>1.2</v>
      </c>
      <c r="AJ25" s="6"/>
      <c r="AK25" s="6"/>
      <c r="AL25" s="6"/>
      <c r="AM25" s="6"/>
    </row>
    <row r="26" spans="1:45" ht="24.75" customHeight="1" x14ac:dyDescent="0.25">
      <c r="A26" s="68"/>
      <c r="B26" s="74"/>
      <c r="C26" s="68"/>
      <c r="D26" s="68"/>
      <c r="E26" s="68"/>
      <c r="F26" s="68"/>
      <c r="G26" s="68"/>
      <c r="H26" s="68"/>
      <c r="I26" s="68"/>
      <c r="J26" s="68"/>
      <c r="K26" s="68"/>
      <c r="L26" s="114"/>
      <c r="M26" s="68"/>
      <c r="N26" s="68"/>
      <c r="O26" s="68"/>
      <c r="P26" s="161"/>
      <c r="Q26" s="96"/>
      <c r="R26" s="110"/>
      <c r="S26" s="110"/>
      <c r="W26" s="683"/>
      <c r="X26" s="683"/>
      <c r="Z26" s="667" t="s">
        <v>319</v>
      </c>
      <c r="AA26" s="680"/>
      <c r="AB26" s="668">
        <v>13</v>
      </c>
      <c r="AC26" s="669">
        <v>99.5</v>
      </c>
      <c r="AD26" s="669">
        <v>99.5</v>
      </c>
      <c r="AE26" s="669">
        <v>99.6</v>
      </c>
      <c r="AF26" s="669">
        <v>99.1</v>
      </c>
      <c r="AG26" s="669">
        <v>99.3</v>
      </c>
      <c r="AH26" s="669">
        <v>98.8</v>
      </c>
      <c r="AJ26" s="6"/>
      <c r="AK26" s="6"/>
      <c r="AL26" s="6"/>
      <c r="AM26" s="6"/>
    </row>
    <row r="27" spans="1:45" ht="24.75" customHeight="1" x14ac:dyDescent="0.25">
      <c r="A27" s="68"/>
      <c r="B27" s="68"/>
      <c r="C27" s="101" t="s">
        <v>15</v>
      </c>
      <c r="D27" s="72" t="s">
        <v>16</v>
      </c>
      <c r="E27" s="80"/>
      <c r="F27" s="80"/>
      <c r="G27" s="115" t="s">
        <v>19</v>
      </c>
      <c r="H27" s="116">
        <f>+SUM(H14:H25)</f>
        <v>0</v>
      </c>
      <c r="I27" s="70"/>
      <c r="J27" s="104" t="e">
        <f>+(H27/GR)*100</f>
        <v>#DIV/0!</v>
      </c>
      <c r="K27" s="105" t="s">
        <v>11</v>
      </c>
      <c r="L27" s="106">
        <f>IF(OR($A$1&lt;1,$A$1&gt;7),0,HLOOKUP($A$1,TABLE,+AB24+1))</f>
        <v>100</v>
      </c>
      <c r="M27" s="107"/>
      <c r="N27" s="105" t="s">
        <v>12</v>
      </c>
      <c r="O27" s="107"/>
      <c r="P27" s="160" t="e">
        <f>IF(ISTEXT(+L27),"   N/A",ABS(+$L27-$J27))</f>
        <v>#DIV/0!</v>
      </c>
      <c r="Q27" s="96"/>
      <c r="R27" s="108"/>
      <c r="S27" s="108"/>
      <c r="W27" s="683"/>
      <c r="X27" s="683"/>
      <c r="Z27" s="682" t="s">
        <v>48</v>
      </c>
      <c r="AA27" s="680"/>
      <c r="AB27" s="668">
        <v>14</v>
      </c>
      <c r="AC27" s="669">
        <v>5</v>
      </c>
      <c r="AD27" s="669">
        <v>4.2</v>
      </c>
      <c r="AE27" s="669">
        <v>3.4000000000000004</v>
      </c>
      <c r="AF27" s="669">
        <v>3.3000000000000003</v>
      </c>
      <c r="AG27" s="669">
        <v>3.3000000000000003</v>
      </c>
      <c r="AH27" s="669">
        <v>1.9</v>
      </c>
    </row>
    <row r="28" spans="1:45" ht="24.75" customHeight="1" x14ac:dyDescent="0.25">
      <c r="A28" s="68"/>
      <c r="B28" s="68"/>
      <c r="C28" s="68"/>
      <c r="D28" s="101" t="s">
        <v>191</v>
      </c>
      <c r="E28" s="68"/>
      <c r="F28" s="68"/>
      <c r="G28" s="102" t="s">
        <v>19</v>
      </c>
      <c r="H28" s="103">
        <v>0</v>
      </c>
      <c r="I28" s="68"/>
      <c r="J28" s="104" t="e">
        <f>+(H28/GR)*100</f>
        <v>#DIV/0!</v>
      </c>
      <c r="K28" s="105" t="s">
        <v>11</v>
      </c>
      <c r="L28" s="106">
        <f>IF(OR($A$1&lt;1,$A$1&gt;7),0,HLOOKUP($A$1,TABLE,+AB25+1))</f>
        <v>0.5</v>
      </c>
      <c r="M28" s="107"/>
      <c r="N28" s="105" t="s">
        <v>12</v>
      </c>
      <c r="O28" s="107"/>
      <c r="P28" s="160" t="e">
        <f>IF(ISTEXT(+L28),"   N/A",ABS(+$L28-$J28))</f>
        <v>#DIV/0!</v>
      </c>
      <c r="Q28" s="96"/>
      <c r="R28" s="108"/>
      <c r="S28" s="108"/>
      <c r="Z28" s="682" t="s">
        <v>112</v>
      </c>
      <c r="AA28" s="680"/>
      <c r="AB28" s="668">
        <v>15</v>
      </c>
      <c r="AC28" s="669">
        <v>20.599999999999998</v>
      </c>
      <c r="AD28" s="669">
        <v>38.9</v>
      </c>
      <c r="AE28" s="669">
        <v>12.7</v>
      </c>
      <c r="AF28" s="669">
        <v>12.4</v>
      </c>
      <c r="AG28" s="669">
        <v>20.3</v>
      </c>
      <c r="AH28" s="669">
        <v>6.6000000000000005</v>
      </c>
    </row>
    <row r="29" spans="1:45" ht="24.75" customHeight="1" x14ac:dyDescent="0.25">
      <c r="A29" s="68"/>
      <c r="B29" s="68"/>
      <c r="C29" s="101" t="s">
        <v>15</v>
      </c>
      <c r="D29" s="72" t="s">
        <v>17</v>
      </c>
      <c r="E29" s="80"/>
      <c r="F29" s="80"/>
      <c r="G29" s="115" t="s">
        <v>19</v>
      </c>
      <c r="H29" s="116">
        <f>+H27-H28</f>
        <v>0</v>
      </c>
      <c r="I29" s="70"/>
      <c r="J29" s="104" t="e">
        <f>+(H29/GR)*100</f>
        <v>#DIV/0!</v>
      </c>
      <c r="K29" s="105" t="s">
        <v>11</v>
      </c>
      <c r="L29" s="106">
        <f>IF(OR($A$1&lt;1,$A$1&gt;7),0,HLOOKUP($A$1,TABLE,+AB26+1))</f>
        <v>99.5</v>
      </c>
      <c r="M29" s="107"/>
      <c r="N29" s="105" t="s">
        <v>12</v>
      </c>
      <c r="O29" s="107"/>
      <c r="P29" s="160" t="e">
        <f>IF(ISTEXT(+L29),"   N/A",ABS(+$L29-$J29))</f>
        <v>#DIV/0!</v>
      </c>
      <c r="Q29" s="96"/>
      <c r="R29" s="108"/>
      <c r="S29" s="108"/>
      <c r="W29" s="683"/>
      <c r="X29" s="683"/>
      <c r="Y29" s="680"/>
      <c r="Z29" s="682" t="s">
        <v>113</v>
      </c>
      <c r="AA29" s="680"/>
      <c r="AB29" s="668">
        <v>16</v>
      </c>
      <c r="AC29" s="669">
        <v>0.2</v>
      </c>
      <c r="AD29" s="669">
        <v>0.5</v>
      </c>
      <c r="AE29" s="669">
        <v>0.70000000000000007</v>
      </c>
      <c r="AF29" s="669">
        <v>0.1</v>
      </c>
      <c r="AG29" s="669">
        <v>0</v>
      </c>
      <c r="AH29" s="669">
        <v>0</v>
      </c>
    </row>
    <row r="30" spans="1:45" ht="24.75" customHeight="1" x14ac:dyDescent="0.25">
      <c r="A30" s="68"/>
      <c r="B30" s="74"/>
      <c r="C30" s="68"/>
      <c r="D30" s="68"/>
      <c r="E30" s="68"/>
      <c r="F30" s="68"/>
      <c r="G30" s="70"/>
      <c r="H30" s="70"/>
      <c r="I30" s="70"/>
      <c r="J30" s="117"/>
      <c r="K30" s="107"/>
      <c r="L30" s="109"/>
      <c r="M30" s="107"/>
      <c r="N30" s="105"/>
      <c r="O30" s="107"/>
      <c r="P30" s="160"/>
      <c r="Q30" s="96"/>
      <c r="R30" s="110"/>
      <c r="S30" s="110"/>
      <c r="W30" s="683"/>
      <c r="X30" s="683"/>
      <c r="Z30" s="682" t="s">
        <v>114</v>
      </c>
      <c r="AA30" s="680"/>
      <c r="AB30" s="668">
        <v>17</v>
      </c>
      <c r="AC30" s="669">
        <v>16.3</v>
      </c>
      <c r="AD30" s="669">
        <v>14.499999999999998</v>
      </c>
      <c r="AE30" s="669">
        <v>14.6</v>
      </c>
      <c r="AF30" s="669">
        <v>14.399999999999999</v>
      </c>
      <c r="AG30" s="669">
        <v>13.3</v>
      </c>
      <c r="AH30" s="669">
        <v>9.4</v>
      </c>
    </row>
    <row r="31" spans="1:45" ht="24.75" customHeight="1" x14ac:dyDescent="0.25">
      <c r="A31" s="68"/>
      <c r="B31" s="68"/>
      <c r="C31" s="80"/>
      <c r="D31" s="80"/>
      <c r="E31" s="80"/>
      <c r="F31" s="80"/>
      <c r="G31" s="80"/>
      <c r="H31" s="118"/>
      <c r="I31" s="80"/>
      <c r="J31" s="119"/>
      <c r="K31" s="118"/>
      <c r="L31" s="763"/>
      <c r="M31" s="763"/>
      <c r="N31" s="763"/>
      <c r="O31" s="80"/>
      <c r="P31" s="162"/>
      <c r="Q31" s="120"/>
      <c r="R31" s="121"/>
      <c r="S31" s="110"/>
      <c r="W31" s="683"/>
      <c r="X31" s="683"/>
      <c r="Z31" s="682" t="s">
        <v>110</v>
      </c>
      <c r="AA31" s="680"/>
      <c r="AB31" s="668">
        <v>18</v>
      </c>
      <c r="AC31" s="669">
        <v>49</v>
      </c>
      <c r="AD31" s="669">
        <v>57.199999999999996</v>
      </c>
      <c r="AE31" s="669">
        <v>45</v>
      </c>
      <c r="AF31" s="669">
        <v>36.4</v>
      </c>
      <c r="AG31" s="669">
        <v>37.1</v>
      </c>
      <c r="AH31" s="669">
        <v>22.900000000000002</v>
      </c>
    </row>
    <row r="32" spans="1:45" s="4" customFormat="1" ht="24.75" customHeight="1" x14ac:dyDescent="0.25">
      <c r="A32" s="74"/>
      <c r="B32" s="74"/>
      <c r="C32" s="97" t="s">
        <v>80</v>
      </c>
      <c r="D32" s="74"/>
      <c r="E32" s="74"/>
      <c r="F32" s="74"/>
      <c r="G32" s="71"/>
      <c r="H32" s="71"/>
      <c r="I32" s="71"/>
      <c r="J32" s="74"/>
      <c r="K32" s="122"/>
      <c r="L32" s="98"/>
      <c r="M32" s="74"/>
      <c r="N32" s="74"/>
      <c r="O32" s="74"/>
      <c r="P32" s="163"/>
      <c r="Q32" s="99"/>
      <c r="R32" s="123"/>
      <c r="S32" s="123"/>
      <c r="U32" s="5"/>
      <c r="V32" s="670"/>
      <c r="W32" s="684"/>
      <c r="X32" s="684"/>
      <c r="Y32" s="670"/>
      <c r="Z32" s="682" t="s">
        <v>111</v>
      </c>
      <c r="AA32" s="670"/>
      <c r="AB32" s="668">
        <v>19</v>
      </c>
      <c r="AC32" s="669">
        <v>2.7</v>
      </c>
      <c r="AD32" s="669">
        <v>2.1</v>
      </c>
      <c r="AE32" s="669">
        <v>1.0999999999999999</v>
      </c>
      <c r="AF32" s="669">
        <v>0.6</v>
      </c>
      <c r="AG32" s="669">
        <v>1.2</v>
      </c>
      <c r="AH32" s="669">
        <v>0.1</v>
      </c>
      <c r="AI32" s="11"/>
      <c r="AJ32" s="11"/>
      <c r="AK32" s="11"/>
      <c r="AL32" s="11"/>
      <c r="AM32" s="11"/>
      <c r="AN32" s="11"/>
      <c r="AO32" s="11"/>
      <c r="AP32" s="11"/>
      <c r="AQ32" s="11"/>
      <c r="AR32" s="11"/>
      <c r="AS32" s="11"/>
    </row>
    <row r="33" spans="1:35" ht="24.75" customHeight="1" x14ac:dyDescent="0.25">
      <c r="A33" s="68"/>
      <c r="B33" s="68"/>
      <c r="C33" s="68"/>
      <c r="D33" s="68" t="s">
        <v>48</v>
      </c>
      <c r="E33" s="68"/>
      <c r="F33" s="68"/>
      <c r="G33" s="102" t="s">
        <v>19</v>
      </c>
      <c r="H33" s="103">
        <v>0</v>
      </c>
      <c r="I33" s="68"/>
      <c r="J33" s="104" t="e">
        <f>+(H33/$H$7)*100</f>
        <v>#DIV/0!</v>
      </c>
      <c r="K33" s="124" t="s">
        <v>11</v>
      </c>
      <c r="L33" s="109">
        <f t="shared" ref="L33:L38" si="0">IF(OR($A$1&lt;1,$A$1&gt;7),0,HLOOKUP($A$1,TABLE,+AB27+1))</f>
        <v>5</v>
      </c>
      <c r="M33" s="68"/>
      <c r="N33" s="68" t="s">
        <v>12</v>
      </c>
      <c r="O33" s="68"/>
      <c r="P33" s="160" t="e">
        <f t="shared" ref="P33:P38" si="1">IF(ISTEXT(+L33),"   N/A",ABS(+$L33-$J33))</f>
        <v>#DIV/0!</v>
      </c>
      <c r="Q33" s="96"/>
      <c r="R33" s="108"/>
      <c r="S33" s="108"/>
      <c r="W33" s="683"/>
      <c r="X33" s="683"/>
      <c r="Y33" s="680"/>
      <c r="Z33" s="682" t="s">
        <v>49</v>
      </c>
      <c r="AA33" s="680"/>
      <c r="AB33" s="668">
        <v>20</v>
      </c>
      <c r="AC33" s="669">
        <v>4.5</v>
      </c>
      <c r="AD33" s="669">
        <v>12.9</v>
      </c>
      <c r="AE33" s="669">
        <v>16.3</v>
      </c>
      <c r="AF33" s="669">
        <v>8.9</v>
      </c>
      <c r="AG33" s="669">
        <v>25.900000000000002</v>
      </c>
      <c r="AH33" s="669">
        <v>36.199999999999996</v>
      </c>
    </row>
    <row r="34" spans="1:35" ht="24.75" customHeight="1" x14ac:dyDescent="0.25">
      <c r="A34" s="68"/>
      <c r="B34" s="68"/>
      <c r="C34" s="68"/>
      <c r="D34" s="125" t="s">
        <v>112</v>
      </c>
      <c r="E34" s="68"/>
      <c r="F34" s="68"/>
      <c r="G34" s="102"/>
      <c r="H34" s="126"/>
      <c r="I34" s="68"/>
      <c r="J34" s="112"/>
      <c r="K34" s="124"/>
      <c r="L34" s="109">
        <f t="shared" si="0"/>
        <v>20.599999999999998</v>
      </c>
      <c r="M34" s="68"/>
      <c r="N34" s="68" t="s">
        <v>12</v>
      </c>
      <c r="O34" s="68"/>
      <c r="P34" s="160">
        <f t="shared" si="1"/>
        <v>20.599999999999998</v>
      </c>
      <c r="Q34" s="96"/>
      <c r="R34" s="108"/>
      <c r="S34" s="108"/>
      <c r="W34" s="683"/>
      <c r="X34" s="683"/>
      <c r="Y34" s="680"/>
      <c r="Z34" s="682" t="s">
        <v>50</v>
      </c>
      <c r="AA34" s="680"/>
      <c r="AB34" s="668">
        <v>21</v>
      </c>
      <c r="AC34" s="685">
        <v>101392</v>
      </c>
      <c r="AD34" s="685">
        <v>427031</v>
      </c>
      <c r="AE34" s="685">
        <v>344023</v>
      </c>
      <c r="AF34" s="685">
        <v>579600</v>
      </c>
      <c r="AG34" s="685">
        <v>3059610</v>
      </c>
      <c r="AH34" s="685">
        <v>4798751</v>
      </c>
    </row>
    <row r="35" spans="1:35" ht="24.75" customHeight="1" x14ac:dyDescent="0.25">
      <c r="A35" s="68"/>
      <c r="B35" s="68"/>
      <c r="C35" s="68"/>
      <c r="D35" s="125" t="s">
        <v>113</v>
      </c>
      <c r="E35" s="68"/>
      <c r="F35" s="68"/>
      <c r="G35" s="102"/>
      <c r="H35" s="126"/>
      <c r="I35" s="68"/>
      <c r="J35" s="112"/>
      <c r="K35" s="124"/>
      <c r="L35" s="109">
        <f t="shared" si="0"/>
        <v>0.2</v>
      </c>
      <c r="M35" s="68"/>
      <c r="N35" s="68" t="s">
        <v>12</v>
      </c>
      <c r="O35" s="68"/>
      <c r="P35" s="160">
        <f t="shared" si="1"/>
        <v>0.2</v>
      </c>
      <c r="Q35" s="96"/>
      <c r="R35" s="108"/>
      <c r="S35" s="108"/>
      <c r="W35" s="683"/>
      <c r="X35" s="683"/>
      <c r="Z35" s="682" t="s">
        <v>321</v>
      </c>
      <c r="AA35" s="686" t="s">
        <v>328</v>
      </c>
      <c r="AB35" s="668">
        <v>22</v>
      </c>
      <c r="AC35" s="687">
        <v>0.06</v>
      </c>
      <c r="AD35" s="687">
        <v>8.1000000000000003E-2</v>
      </c>
      <c r="AE35" s="687">
        <v>0.14399999999999999</v>
      </c>
      <c r="AF35" s="687">
        <v>0.23</v>
      </c>
      <c r="AG35" s="687">
        <v>0.28899999999999998</v>
      </c>
      <c r="AH35" s="687">
        <v>0.48499999999999999</v>
      </c>
    </row>
    <row r="36" spans="1:35" ht="24.75" customHeight="1" x14ac:dyDescent="0.25">
      <c r="A36" s="68"/>
      <c r="B36" s="68"/>
      <c r="C36" s="68"/>
      <c r="D36" s="68" t="s">
        <v>114</v>
      </c>
      <c r="E36" s="68"/>
      <c r="F36" s="68"/>
      <c r="G36" s="102" t="s">
        <v>19</v>
      </c>
      <c r="H36" s="103">
        <v>0</v>
      </c>
      <c r="I36" s="68"/>
      <c r="J36" s="104" t="e">
        <f>+(H36/$H$7)*100</f>
        <v>#DIV/0!</v>
      </c>
      <c r="K36" s="124" t="s">
        <v>11</v>
      </c>
      <c r="L36" s="109">
        <f t="shared" si="0"/>
        <v>16.3</v>
      </c>
      <c r="M36" s="68"/>
      <c r="N36" s="127" t="s">
        <v>12</v>
      </c>
      <c r="O36" s="68"/>
      <c r="P36" s="160" t="e">
        <f t="shared" si="1"/>
        <v>#DIV/0!</v>
      </c>
      <c r="Q36" s="96"/>
      <c r="R36" s="108"/>
      <c r="S36" s="108"/>
      <c r="W36" s="683"/>
      <c r="X36" s="683"/>
      <c r="Y36" s="680"/>
      <c r="Z36" s="682" t="s">
        <v>323</v>
      </c>
      <c r="AA36" s="686" t="s">
        <v>328</v>
      </c>
      <c r="AB36" s="668">
        <v>23</v>
      </c>
      <c r="AC36" s="669">
        <v>0.5</v>
      </c>
      <c r="AD36" s="669">
        <v>0.9</v>
      </c>
      <c r="AE36" s="669">
        <v>4.0999999999999996</v>
      </c>
      <c r="AF36" s="669">
        <v>10.4</v>
      </c>
      <c r="AG36" s="669">
        <v>31.8</v>
      </c>
      <c r="AH36" s="669">
        <v>156.80000000000001</v>
      </c>
    </row>
    <row r="37" spans="1:35" ht="24.75" customHeight="1" x14ac:dyDescent="0.25">
      <c r="A37" s="68"/>
      <c r="B37" s="68"/>
      <c r="C37" s="68"/>
      <c r="D37" s="125" t="s">
        <v>110</v>
      </c>
      <c r="E37" s="68"/>
      <c r="F37" s="68"/>
      <c r="G37" s="102"/>
      <c r="H37" s="126"/>
      <c r="I37" s="68"/>
      <c r="J37" s="112"/>
      <c r="K37" s="124"/>
      <c r="L37" s="109">
        <f t="shared" si="0"/>
        <v>49</v>
      </c>
      <c r="M37" s="68"/>
      <c r="N37" s="127" t="s">
        <v>12</v>
      </c>
      <c r="O37" s="68"/>
      <c r="P37" s="160">
        <f t="shared" si="1"/>
        <v>49</v>
      </c>
      <c r="Q37" s="96"/>
      <c r="R37" s="108"/>
      <c r="S37" s="108"/>
      <c r="W37" s="683"/>
      <c r="X37" s="683"/>
      <c r="Y37" s="680"/>
      <c r="Z37" s="682" t="s">
        <v>324</v>
      </c>
      <c r="AA37" s="686" t="s">
        <v>328</v>
      </c>
      <c r="AB37" s="668">
        <v>24</v>
      </c>
      <c r="AC37" s="669">
        <v>42538</v>
      </c>
      <c r="AD37" s="669">
        <v>85253</v>
      </c>
      <c r="AE37" s="669">
        <v>353002</v>
      </c>
      <c r="AF37" s="669">
        <v>1055685</v>
      </c>
      <c r="AG37" s="669">
        <v>3146159</v>
      </c>
      <c r="AH37" s="669">
        <v>24915791</v>
      </c>
    </row>
    <row r="38" spans="1:35" ht="24.75" customHeight="1" x14ac:dyDescent="0.25">
      <c r="A38" s="68"/>
      <c r="B38" s="68"/>
      <c r="C38" s="68"/>
      <c r="D38" s="125" t="s">
        <v>111</v>
      </c>
      <c r="E38" s="68"/>
      <c r="F38" s="68"/>
      <c r="G38" s="102"/>
      <c r="H38" s="126"/>
      <c r="I38" s="68"/>
      <c r="J38" s="112"/>
      <c r="K38" s="124"/>
      <c r="L38" s="109">
        <f t="shared" si="0"/>
        <v>2.7</v>
      </c>
      <c r="M38" s="68"/>
      <c r="N38" s="127" t="s">
        <v>12</v>
      </c>
      <c r="O38" s="68"/>
      <c r="P38" s="160">
        <f t="shared" si="1"/>
        <v>2.7</v>
      </c>
      <c r="Q38" s="96"/>
      <c r="R38" s="108"/>
      <c r="S38" s="108"/>
      <c r="W38" s="683"/>
      <c r="X38" s="683"/>
      <c r="Z38" s="682" t="s">
        <v>227</v>
      </c>
      <c r="AA38" s="686" t="s">
        <v>328</v>
      </c>
      <c r="AB38" s="668">
        <v>25</v>
      </c>
      <c r="AC38" s="669">
        <v>85077</v>
      </c>
      <c r="AD38" s="669">
        <v>97883</v>
      </c>
      <c r="AE38" s="669">
        <v>86245</v>
      </c>
      <c r="AF38" s="669">
        <v>101578</v>
      </c>
      <c r="AG38" s="669">
        <v>98947</v>
      </c>
      <c r="AH38" s="669">
        <v>158893</v>
      </c>
    </row>
    <row r="39" spans="1:35" ht="24.75" customHeight="1" x14ac:dyDescent="0.25">
      <c r="A39" s="68"/>
      <c r="B39" s="68"/>
      <c r="C39" s="68"/>
      <c r="D39" s="101"/>
      <c r="E39" s="68"/>
      <c r="F39" s="68"/>
      <c r="G39" s="68"/>
      <c r="H39" s="68"/>
      <c r="I39" s="68"/>
      <c r="J39" s="124"/>
      <c r="K39" s="124"/>
      <c r="L39" s="109"/>
      <c r="M39" s="68"/>
      <c r="N39" s="127"/>
      <c r="O39" s="68"/>
      <c r="P39" s="160"/>
      <c r="Q39" s="96"/>
      <c r="R39" s="110"/>
      <c r="S39" s="110"/>
      <c r="W39" s="683"/>
      <c r="X39" s="683"/>
      <c r="Z39" s="682" t="s">
        <v>321</v>
      </c>
      <c r="AA39" s="686" t="s">
        <v>329</v>
      </c>
      <c r="AB39" s="668">
        <v>26</v>
      </c>
      <c r="AC39" s="687">
        <v>0.08</v>
      </c>
      <c r="AD39" s="687">
        <v>7.0000000000000007E-2</v>
      </c>
      <c r="AE39" s="687">
        <v>0.13100000000000001</v>
      </c>
      <c r="AF39" s="687">
        <v>0.13400000000000001</v>
      </c>
      <c r="AG39" s="687">
        <v>0.14399999999999999</v>
      </c>
      <c r="AH39" s="687">
        <v>0.14199999999999999</v>
      </c>
      <c r="AI39" s="653"/>
    </row>
    <row r="40" spans="1:35" ht="24.75" customHeight="1" x14ac:dyDescent="0.25">
      <c r="A40" s="68"/>
      <c r="B40" s="68"/>
      <c r="C40" s="128" t="s">
        <v>81</v>
      </c>
      <c r="D40" s="68"/>
      <c r="E40" s="68"/>
      <c r="F40" s="68"/>
      <c r="G40" s="124"/>
      <c r="H40" s="124"/>
      <c r="I40" s="124"/>
      <c r="J40" s="124"/>
      <c r="K40" s="124"/>
      <c r="L40" s="69"/>
      <c r="M40" s="68"/>
      <c r="N40" s="68"/>
      <c r="O40" s="124"/>
      <c r="P40" s="164"/>
      <c r="Q40" s="96"/>
      <c r="R40" s="110"/>
      <c r="S40" s="110"/>
      <c r="W40" s="683"/>
      <c r="X40" s="683"/>
      <c r="Y40" s="680"/>
      <c r="Z40" s="682" t="s">
        <v>323</v>
      </c>
      <c r="AA40" s="686" t="s">
        <v>329</v>
      </c>
      <c r="AB40" s="668">
        <v>27</v>
      </c>
      <c r="AC40" s="669">
        <v>1.4</v>
      </c>
      <c r="AD40" s="669">
        <v>1.9</v>
      </c>
      <c r="AE40" s="669">
        <v>9.3000000000000007</v>
      </c>
      <c r="AF40" s="669">
        <v>18.600000000000001</v>
      </c>
      <c r="AG40" s="669">
        <v>40.1</v>
      </c>
      <c r="AH40" s="669">
        <v>140.6</v>
      </c>
      <c r="AI40" s="653"/>
    </row>
    <row r="41" spans="1:35" ht="24.75" customHeight="1" x14ac:dyDescent="0.25">
      <c r="A41" s="68"/>
      <c r="B41" s="68"/>
      <c r="C41" s="68"/>
      <c r="D41" s="68" t="s">
        <v>49</v>
      </c>
      <c r="E41" s="68"/>
      <c r="F41" s="68"/>
      <c r="G41" s="68"/>
      <c r="H41" s="68"/>
      <c r="I41" s="68"/>
      <c r="J41" s="112"/>
      <c r="K41" s="124"/>
      <c r="L41" s="109">
        <f>IF(OR($A$1&lt;1,$A$1&gt;7),0,HLOOKUP($A$1,TABLE,+AB33+1))</f>
        <v>4.5</v>
      </c>
      <c r="M41" s="68"/>
      <c r="N41" s="127" t="s">
        <v>12</v>
      </c>
      <c r="O41" s="68"/>
      <c r="P41" s="160">
        <f>IF(ISTEXT(+L41),"   N/A",ABS(+$L41-$J41))</f>
        <v>4.5</v>
      </c>
      <c r="Q41" s="96"/>
      <c r="R41" s="108"/>
      <c r="S41" s="108"/>
      <c r="W41" s="683"/>
      <c r="X41" s="683"/>
      <c r="Y41" s="680"/>
      <c r="Z41" s="682" t="s">
        <v>324</v>
      </c>
      <c r="AA41" s="686" t="s">
        <v>329</v>
      </c>
      <c r="AB41" s="668">
        <v>28</v>
      </c>
      <c r="AC41" s="669">
        <v>45101</v>
      </c>
      <c r="AD41" s="669">
        <v>61081</v>
      </c>
      <c r="AE41" s="669">
        <v>320831</v>
      </c>
      <c r="AF41" s="669">
        <v>620464</v>
      </c>
      <c r="AG41" s="669">
        <v>1390661</v>
      </c>
      <c r="AH41" s="669">
        <v>4910463</v>
      </c>
    </row>
    <row r="42" spans="1:35" ht="24.75" customHeight="1" x14ac:dyDescent="0.25">
      <c r="A42" s="68"/>
      <c r="B42" s="68"/>
      <c r="C42" s="68"/>
      <c r="D42" s="68" t="s">
        <v>50</v>
      </c>
      <c r="E42" s="68"/>
      <c r="F42" s="68"/>
      <c r="G42" s="102" t="s">
        <v>19</v>
      </c>
      <c r="H42" s="103">
        <v>0</v>
      </c>
      <c r="I42" s="68"/>
      <c r="J42" s="112"/>
      <c r="K42" s="124"/>
      <c r="L42" s="129">
        <f>IF(OR($A$1&lt;1,$A$1&gt;7),0,HLOOKUP($A$1,TABLE,+AB34+1))</f>
        <v>101392</v>
      </c>
      <c r="M42" s="68"/>
      <c r="N42" s="127" t="s">
        <v>12</v>
      </c>
      <c r="O42" s="68"/>
      <c r="P42" s="165">
        <f>IF(ISTEXT(+L42),"   N/A",ABS(+$L42-$J42))</f>
        <v>101392</v>
      </c>
      <c r="Q42" s="96"/>
      <c r="R42" s="108"/>
      <c r="S42" s="108"/>
      <c r="W42" s="683"/>
      <c r="X42" s="683"/>
      <c r="Y42" s="680"/>
      <c r="Z42" s="682" t="s">
        <v>227</v>
      </c>
      <c r="AA42" s="686" t="s">
        <v>329</v>
      </c>
      <c r="AB42" s="668">
        <v>29</v>
      </c>
      <c r="AC42" s="669">
        <v>32007</v>
      </c>
      <c r="AD42" s="669">
        <v>31559</v>
      </c>
      <c r="AE42" s="669">
        <v>34489</v>
      </c>
      <c r="AF42" s="669">
        <v>33378</v>
      </c>
      <c r="AG42" s="669">
        <v>34654</v>
      </c>
      <c r="AH42" s="669">
        <v>34921</v>
      </c>
    </row>
    <row r="43" spans="1:35" ht="24.75" customHeight="1" x14ac:dyDescent="0.25">
      <c r="A43" s="68"/>
      <c r="B43" s="68"/>
      <c r="C43" s="68"/>
      <c r="D43" s="68"/>
      <c r="E43" s="68"/>
      <c r="F43" s="68"/>
      <c r="G43" s="68"/>
      <c r="H43" s="68"/>
      <c r="I43" s="68"/>
      <c r="J43" s="130"/>
      <c r="K43" s="124"/>
      <c r="L43" s="129"/>
      <c r="M43" s="68"/>
      <c r="N43" s="127"/>
      <c r="O43" s="68"/>
      <c r="P43" s="165"/>
      <c r="Q43" s="96"/>
      <c r="R43" s="110"/>
      <c r="S43" s="110"/>
      <c r="W43" s="683"/>
      <c r="X43" s="683"/>
      <c r="Y43" s="680"/>
      <c r="Z43" s="682" t="s">
        <v>321</v>
      </c>
      <c r="AA43" s="686" t="s">
        <v>325</v>
      </c>
      <c r="AB43" s="668">
        <v>30</v>
      </c>
      <c r="AC43" s="687">
        <v>0.113</v>
      </c>
      <c r="AD43" s="687">
        <v>0.13700000000000001</v>
      </c>
      <c r="AE43" s="687">
        <v>0.186</v>
      </c>
      <c r="AF43" s="687">
        <v>0.17899999999999999</v>
      </c>
      <c r="AG43" s="687">
        <v>0.17899999999999999</v>
      </c>
      <c r="AH43" s="687">
        <v>0.14499999999999999</v>
      </c>
    </row>
    <row r="44" spans="1:35" ht="24.75" customHeight="1" x14ac:dyDescent="0.25">
      <c r="A44" s="68"/>
      <c r="B44" s="68"/>
      <c r="C44" s="97" t="s">
        <v>505</v>
      </c>
      <c r="D44" s="68"/>
      <c r="E44" s="68"/>
      <c r="F44" s="68"/>
      <c r="G44" s="70"/>
      <c r="H44" s="70"/>
      <c r="I44" s="70"/>
      <c r="J44" s="117"/>
      <c r="K44" s="107"/>
      <c r="L44" s="109"/>
      <c r="M44" s="107"/>
      <c r="N44" s="105"/>
      <c r="O44" s="107"/>
      <c r="P44" s="160"/>
      <c r="Q44" s="96"/>
      <c r="R44" s="110"/>
      <c r="S44" s="110"/>
      <c r="W44" s="683"/>
      <c r="X44" s="683"/>
      <c r="Z44" s="682" t="s">
        <v>323</v>
      </c>
      <c r="AA44" s="686" t="s">
        <v>325</v>
      </c>
      <c r="AB44" s="668">
        <v>31</v>
      </c>
      <c r="AC44" s="669">
        <v>4.2</v>
      </c>
      <c r="AD44" s="669">
        <v>8.1</v>
      </c>
      <c r="AE44" s="669">
        <v>29.5</v>
      </c>
      <c r="AF44" s="669">
        <v>55.1</v>
      </c>
      <c r="AG44" s="669">
        <v>112</v>
      </c>
      <c r="AH44" s="669">
        <v>308.5</v>
      </c>
    </row>
    <row r="45" spans="1:35" ht="24.75" customHeight="1" x14ac:dyDescent="0.25">
      <c r="A45" s="68"/>
      <c r="B45" s="68"/>
      <c r="C45" s="77" t="s">
        <v>201</v>
      </c>
      <c r="D45" s="68"/>
      <c r="E45" s="68"/>
      <c r="F45" s="68"/>
      <c r="G45" s="68"/>
      <c r="H45" s="68"/>
      <c r="I45" s="68"/>
      <c r="J45" s="68"/>
      <c r="K45" s="68"/>
      <c r="L45" s="69"/>
      <c r="M45" s="68"/>
      <c r="N45" s="68"/>
      <c r="O45" s="68"/>
      <c r="P45" s="155"/>
      <c r="Q45" s="68"/>
      <c r="R45" s="131"/>
      <c r="S45" s="131"/>
      <c r="W45" s="683"/>
      <c r="X45" s="683"/>
      <c r="Z45" s="682" t="s">
        <v>324</v>
      </c>
      <c r="AA45" s="686" t="s">
        <v>325</v>
      </c>
      <c r="AB45" s="668">
        <v>32</v>
      </c>
      <c r="AC45" s="681">
        <v>54959</v>
      </c>
      <c r="AD45" s="681">
        <v>111406</v>
      </c>
      <c r="AE45" s="669">
        <v>434032</v>
      </c>
      <c r="AF45" s="669">
        <v>810448</v>
      </c>
      <c r="AG45" s="669">
        <v>1709063</v>
      </c>
      <c r="AH45" s="669">
        <v>4844528</v>
      </c>
      <c r="AI45" s="653"/>
    </row>
    <row r="46" spans="1:35" ht="24.75" customHeight="1" x14ac:dyDescent="0.25">
      <c r="A46" s="68"/>
      <c r="B46" s="68"/>
      <c r="C46" s="81" t="s">
        <v>310</v>
      </c>
      <c r="D46" s="68"/>
      <c r="E46" s="68"/>
      <c r="F46" s="68"/>
      <c r="G46" s="68"/>
      <c r="H46" s="68"/>
      <c r="I46" s="68"/>
      <c r="J46" s="68"/>
      <c r="K46" s="68"/>
      <c r="L46" s="109"/>
      <c r="M46" s="68"/>
      <c r="N46" s="101"/>
      <c r="O46" s="68"/>
      <c r="P46" s="164"/>
      <c r="Q46" s="96"/>
      <c r="R46" s="110"/>
      <c r="S46" s="110"/>
      <c r="W46" s="683"/>
      <c r="X46" s="683"/>
      <c r="Y46" s="680"/>
      <c r="Z46" s="682" t="s">
        <v>227</v>
      </c>
      <c r="AA46" s="686" t="s">
        <v>325</v>
      </c>
      <c r="AB46" s="668">
        <v>33</v>
      </c>
      <c r="AC46" s="681">
        <v>13142</v>
      </c>
      <c r="AD46" s="681">
        <v>13814</v>
      </c>
      <c r="AE46" s="669">
        <v>14719</v>
      </c>
      <c r="AF46" s="669">
        <v>14712</v>
      </c>
      <c r="AG46" s="669">
        <v>15262</v>
      </c>
      <c r="AH46" s="669">
        <v>15702</v>
      </c>
      <c r="AI46" s="653"/>
    </row>
    <row r="47" spans="1:35" ht="24.75" customHeight="1" x14ac:dyDescent="0.25">
      <c r="A47" s="68"/>
      <c r="B47" s="68"/>
      <c r="C47" s="68"/>
      <c r="D47" s="132" t="s">
        <v>320</v>
      </c>
      <c r="E47" s="133"/>
      <c r="F47" s="133"/>
      <c r="G47" s="133"/>
      <c r="H47" s="133"/>
      <c r="I47" s="133" t="s">
        <v>19</v>
      </c>
      <c r="J47" s="767">
        <f>SUM(H14:H15)</f>
        <v>0</v>
      </c>
      <c r="K47" s="767"/>
      <c r="L47" s="767"/>
      <c r="M47" s="68"/>
      <c r="N47" s="68"/>
      <c r="O47" s="107"/>
      <c r="P47" s="160"/>
      <c r="Q47" s="96"/>
      <c r="R47" s="110"/>
      <c r="S47" s="110"/>
      <c r="W47" s="683"/>
      <c r="X47" s="683"/>
      <c r="Y47" s="680"/>
      <c r="Z47" s="682" t="s">
        <v>321</v>
      </c>
      <c r="AA47" s="686" t="s">
        <v>326</v>
      </c>
      <c r="AB47" s="668">
        <v>34</v>
      </c>
      <c r="AC47" s="688">
        <v>0.10299999999999999</v>
      </c>
      <c r="AD47" s="688">
        <v>0.13300000000000001</v>
      </c>
      <c r="AE47" s="687">
        <v>0.14499999999999999</v>
      </c>
      <c r="AF47" s="687">
        <v>0.13500000000000001</v>
      </c>
      <c r="AG47" s="687">
        <v>0.11700000000000001</v>
      </c>
      <c r="AH47" s="687">
        <v>7.4999999999999997E-2</v>
      </c>
      <c r="AI47" s="653"/>
    </row>
    <row r="48" spans="1:35" ht="24.75" customHeight="1" x14ac:dyDescent="0.25">
      <c r="A48" s="68"/>
      <c r="B48" s="68"/>
      <c r="C48" s="68"/>
      <c r="D48" s="101" t="s">
        <v>482</v>
      </c>
      <c r="E48" s="68"/>
      <c r="F48" s="68"/>
      <c r="G48" s="70"/>
      <c r="H48" s="134" t="e">
        <f>+(H50/J47)</f>
        <v>#DIV/0!</v>
      </c>
      <c r="I48" s="70"/>
      <c r="J48" s="124"/>
      <c r="K48" s="105"/>
      <c r="L48" s="135">
        <f>IF(OR($A$1&lt;1,$A$1&gt;7),0,HLOOKUP($A$1,TABLE,+AB35+1))</f>
        <v>0.06</v>
      </c>
      <c r="M48" s="107"/>
      <c r="N48" s="105" t="s">
        <v>12</v>
      </c>
      <c r="O48" s="107"/>
      <c r="P48" s="166" t="e">
        <f>IF(ISTEXT(+L48),"   N/A",ABS(+$L48-$H48))</f>
        <v>#DIV/0!</v>
      </c>
      <c r="Q48" s="96"/>
      <c r="R48" s="108"/>
      <c r="S48" s="108"/>
      <c r="W48" s="683"/>
      <c r="X48" s="683"/>
      <c r="Y48" s="680"/>
      <c r="Z48" s="682" t="s">
        <v>323</v>
      </c>
      <c r="AA48" s="686" t="s">
        <v>326</v>
      </c>
      <c r="AB48" s="668">
        <v>35</v>
      </c>
      <c r="AC48" s="681">
        <v>8.4</v>
      </c>
      <c r="AD48" s="681">
        <v>17.8</v>
      </c>
      <c r="AE48" s="669">
        <v>50.4</v>
      </c>
      <c r="AF48" s="669">
        <v>84.3</v>
      </c>
      <c r="AG48" s="669">
        <v>153.1</v>
      </c>
      <c r="AH48" s="669">
        <v>335.3</v>
      </c>
      <c r="AI48" s="653"/>
    </row>
    <row r="49" spans="1:35" ht="24.75" customHeight="1" x14ac:dyDescent="0.25">
      <c r="A49" s="68"/>
      <c r="B49" s="68"/>
      <c r="C49" s="68"/>
      <c r="D49" s="101" t="s">
        <v>483</v>
      </c>
      <c r="E49" s="68"/>
      <c r="F49" s="68"/>
      <c r="G49" s="70"/>
      <c r="H49" s="136">
        <v>0</v>
      </c>
      <c r="I49" s="70"/>
      <c r="J49" s="124"/>
      <c r="K49" s="105"/>
      <c r="L49" s="106">
        <f>IF(OR($A$1&lt;1,$A$1&gt;7),0,HLOOKUP($A$1,TABLE,+AB36+1))</f>
        <v>0.5</v>
      </c>
      <c r="M49" s="107"/>
      <c r="N49" s="105" t="s">
        <v>12</v>
      </c>
      <c r="O49" s="107"/>
      <c r="P49" s="167">
        <f t="shared" ref="P49:P51" si="2">IF(ISTEXT(+L49),"   N/A",ABS(+$L49-$H49))</f>
        <v>0.5</v>
      </c>
      <c r="Q49" s="96"/>
      <c r="R49" s="108"/>
      <c r="S49" s="108"/>
      <c r="W49" s="683"/>
      <c r="X49" s="683"/>
      <c r="Y49" s="680"/>
      <c r="Z49" s="682" t="s">
        <v>324</v>
      </c>
      <c r="AA49" s="686" t="s">
        <v>326</v>
      </c>
      <c r="AB49" s="668">
        <v>36</v>
      </c>
      <c r="AC49" s="681">
        <v>51748</v>
      </c>
      <c r="AD49" s="681">
        <v>119813</v>
      </c>
      <c r="AE49" s="669">
        <v>340117</v>
      </c>
      <c r="AF49" s="669">
        <v>570678</v>
      </c>
      <c r="AG49" s="669">
        <v>1073120</v>
      </c>
      <c r="AH49" s="669">
        <v>2367932</v>
      </c>
      <c r="AI49" s="653"/>
    </row>
    <row r="50" spans="1:35" ht="24.75" customHeight="1" x14ac:dyDescent="0.25">
      <c r="A50" s="68"/>
      <c r="B50" s="68"/>
      <c r="C50" s="68"/>
      <c r="D50" s="68" t="s">
        <v>484</v>
      </c>
      <c r="E50" s="68"/>
      <c r="F50" s="68"/>
      <c r="G50" s="68" t="s">
        <v>19</v>
      </c>
      <c r="H50" s="136">
        <v>0</v>
      </c>
      <c r="I50" s="70"/>
      <c r="J50" s="124"/>
      <c r="K50" s="105"/>
      <c r="L50" s="129">
        <f>IF(OR($A$1&lt;1,$A$1&gt;7),0,HLOOKUP($A$1,TABLE,+AB37+1))</f>
        <v>42538</v>
      </c>
      <c r="M50" s="107"/>
      <c r="N50" s="105" t="s">
        <v>12</v>
      </c>
      <c r="O50" s="107"/>
      <c r="P50" s="168">
        <f t="shared" si="2"/>
        <v>42538</v>
      </c>
      <c r="Q50" s="96"/>
      <c r="R50" s="108"/>
      <c r="S50" s="108"/>
      <c r="W50" s="683"/>
      <c r="X50" s="683"/>
      <c r="Y50" s="680"/>
      <c r="Z50" s="682" t="s">
        <v>227</v>
      </c>
      <c r="AA50" s="686" t="s">
        <v>326</v>
      </c>
      <c r="AB50" s="668">
        <v>37</v>
      </c>
      <c r="AC50" s="681">
        <v>6154</v>
      </c>
      <c r="AD50" s="681">
        <v>6716</v>
      </c>
      <c r="AE50" s="669">
        <v>6752</v>
      </c>
      <c r="AF50" s="669">
        <v>6774</v>
      </c>
      <c r="AG50" s="669">
        <v>7010</v>
      </c>
      <c r="AH50" s="669">
        <v>7061</v>
      </c>
      <c r="AI50" s="653"/>
    </row>
    <row r="51" spans="1:35" ht="24.75" customHeight="1" x14ac:dyDescent="0.25">
      <c r="A51" s="68"/>
      <c r="B51" s="68"/>
      <c r="C51" s="68"/>
      <c r="D51" s="101" t="s">
        <v>227</v>
      </c>
      <c r="E51" s="68"/>
      <c r="F51" s="68"/>
      <c r="G51" s="68" t="s">
        <v>19</v>
      </c>
      <c r="H51" s="137" t="e">
        <f>+(H50/$H49)</f>
        <v>#DIV/0!</v>
      </c>
      <c r="I51" s="70"/>
      <c r="J51" s="124"/>
      <c r="K51" s="105"/>
      <c r="L51" s="138">
        <f>IF(OR($A$1&lt;1,$A$1&gt;7),0,HLOOKUP($A$1,TABLE,+AB38+1))</f>
        <v>85077</v>
      </c>
      <c r="M51" s="107"/>
      <c r="N51" s="105" t="s">
        <v>12</v>
      </c>
      <c r="O51" s="107"/>
      <c r="P51" s="168" t="e">
        <f t="shared" si="2"/>
        <v>#DIV/0!</v>
      </c>
      <c r="Q51" s="96"/>
      <c r="R51" s="108"/>
      <c r="S51" s="108"/>
      <c r="W51" s="683"/>
      <c r="X51" s="683"/>
      <c r="Y51" s="680"/>
      <c r="Z51" s="682" t="s">
        <v>321</v>
      </c>
      <c r="AA51" s="686" t="s">
        <v>327</v>
      </c>
      <c r="AB51" s="668">
        <v>38</v>
      </c>
      <c r="AC51" s="688">
        <v>0.64400000000000002</v>
      </c>
      <c r="AD51" s="688">
        <v>0.57899999999999996</v>
      </c>
      <c r="AE51" s="687">
        <v>0.39400000000000002</v>
      </c>
      <c r="AF51" s="687">
        <v>0.32100000000000001</v>
      </c>
      <c r="AG51" s="687">
        <v>0.27100000000000002</v>
      </c>
      <c r="AH51" s="687">
        <v>0.153</v>
      </c>
      <c r="AI51" s="653"/>
    </row>
    <row r="52" spans="1:35" ht="24.75" customHeight="1" x14ac:dyDescent="0.25">
      <c r="A52" s="68"/>
      <c r="B52" s="68"/>
      <c r="C52" s="81" t="s">
        <v>309</v>
      </c>
      <c r="D52" s="68"/>
      <c r="E52" s="68"/>
      <c r="F52" s="68"/>
      <c r="G52" s="68"/>
      <c r="H52" s="68"/>
      <c r="I52" s="68"/>
      <c r="J52" s="68"/>
      <c r="K52" s="68"/>
      <c r="L52" s="109"/>
      <c r="M52" s="68"/>
      <c r="N52" s="101"/>
      <c r="O52" s="68"/>
      <c r="P52" s="164"/>
      <c r="Q52" s="96"/>
      <c r="R52" s="110"/>
      <c r="S52" s="110"/>
      <c r="W52" s="683"/>
      <c r="X52" s="683"/>
      <c r="Y52" s="680"/>
      <c r="Z52" s="682" t="s">
        <v>323</v>
      </c>
      <c r="AA52" s="686" t="s">
        <v>327</v>
      </c>
      <c r="AB52" s="668">
        <v>39</v>
      </c>
      <c r="AC52" s="669">
        <v>493.1</v>
      </c>
      <c r="AD52" s="669">
        <v>1259.5999999999999</v>
      </c>
      <c r="AE52" s="669">
        <v>1241.2</v>
      </c>
      <c r="AF52" s="669">
        <v>1756.4</v>
      </c>
      <c r="AG52" s="669">
        <v>3345.5</v>
      </c>
      <c r="AH52" s="669">
        <v>6095.7</v>
      </c>
    </row>
    <row r="53" spans="1:35" ht="24.75" customHeight="1" x14ac:dyDescent="0.25">
      <c r="A53" s="68"/>
      <c r="B53" s="68"/>
      <c r="C53" s="68"/>
      <c r="D53" s="132" t="s">
        <v>320</v>
      </c>
      <c r="E53" s="133"/>
      <c r="F53" s="133"/>
      <c r="G53" s="133"/>
      <c r="H53" s="133"/>
      <c r="I53" s="133" t="s">
        <v>19</v>
      </c>
      <c r="J53" s="767">
        <f>SUM(H14:H15)</f>
        <v>0</v>
      </c>
      <c r="K53" s="767"/>
      <c r="L53" s="767"/>
      <c r="M53" s="68"/>
      <c r="N53" s="68"/>
      <c r="O53" s="107"/>
      <c r="P53" s="160"/>
      <c r="Q53" s="96"/>
      <c r="R53" s="110"/>
      <c r="S53" s="110"/>
      <c r="W53" s="683"/>
      <c r="X53" s="683"/>
      <c r="Y53" s="680"/>
      <c r="Z53" s="682" t="s">
        <v>324</v>
      </c>
      <c r="AA53" s="686" t="s">
        <v>327</v>
      </c>
      <c r="AB53" s="668">
        <v>40</v>
      </c>
      <c r="AC53" s="689">
        <v>278742</v>
      </c>
      <c r="AD53" s="690">
        <v>592231</v>
      </c>
      <c r="AE53" s="689">
        <v>837316</v>
      </c>
      <c r="AF53" s="689">
        <v>1385571</v>
      </c>
      <c r="AG53" s="689">
        <v>2424483</v>
      </c>
      <c r="AH53" s="689">
        <v>4709703</v>
      </c>
    </row>
    <row r="54" spans="1:35" ht="24.75" customHeight="1" x14ac:dyDescent="0.25">
      <c r="A54" s="68"/>
      <c r="B54" s="68"/>
      <c r="C54" s="68"/>
      <c r="D54" s="101" t="s">
        <v>482</v>
      </c>
      <c r="E54" s="68"/>
      <c r="F54" s="68"/>
      <c r="G54" s="70"/>
      <c r="H54" s="134" t="e">
        <f>+(H56/J53)</f>
        <v>#DIV/0!</v>
      </c>
      <c r="I54" s="70"/>
      <c r="J54" s="124"/>
      <c r="K54" s="105"/>
      <c r="L54" s="135">
        <f>IF(OR($A$1&lt;1,$A$1&gt;7),0,HLOOKUP($A$1,TABLE,+AB39+1))</f>
        <v>0.08</v>
      </c>
      <c r="M54" s="107"/>
      <c r="N54" s="105" t="s">
        <v>12</v>
      </c>
      <c r="O54" s="107"/>
      <c r="P54" s="160" t="e">
        <f>IF(ISTEXT(+L54),"   N/A",ABS(+$L54-$H54))</f>
        <v>#DIV/0!</v>
      </c>
      <c r="Q54" s="96"/>
      <c r="R54" s="108"/>
      <c r="S54" s="108"/>
      <c r="W54" s="683"/>
      <c r="X54" s="683"/>
      <c r="Y54" s="680"/>
      <c r="Z54" s="682" t="s">
        <v>227</v>
      </c>
      <c r="AA54" s="686" t="s">
        <v>327</v>
      </c>
      <c r="AB54" s="668">
        <v>41</v>
      </c>
      <c r="AC54" s="690">
        <v>565</v>
      </c>
      <c r="AD54" s="690">
        <v>470</v>
      </c>
      <c r="AE54" s="689">
        <v>675</v>
      </c>
      <c r="AF54" s="689">
        <v>789</v>
      </c>
      <c r="AG54" s="689">
        <v>725</v>
      </c>
      <c r="AH54" s="689">
        <v>773</v>
      </c>
    </row>
    <row r="55" spans="1:35" ht="24.75" customHeight="1" x14ac:dyDescent="0.25">
      <c r="A55" s="68"/>
      <c r="B55" s="68"/>
      <c r="C55" s="68"/>
      <c r="D55" s="101" t="s">
        <v>483</v>
      </c>
      <c r="E55" s="68"/>
      <c r="F55" s="68"/>
      <c r="G55" s="70"/>
      <c r="H55" s="136"/>
      <c r="I55" s="70"/>
      <c r="J55" s="124"/>
      <c r="K55" s="105"/>
      <c r="L55" s="106">
        <f>IF(OR($A$1&lt;1,$A$1&gt;7),0,HLOOKUP($A$1,TABLE,+AB40+1))</f>
        <v>1.4</v>
      </c>
      <c r="M55" s="107"/>
      <c r="N55" s="105" t="s">
        <v>12</v>
      </c>
      <c r="O55" s="107"/>
      <c r="P55" s="160">
        <f>IF(ISTEXT(+L55),"   N/A",ABS(+$L55-$H55))</f>
        <v>1.4</v>
      </c>
      <c r="Q55" s="96"/>
      <c r="R55" s="108"/>
      <c r="S55" s="108"/>
      <c r="W55" s="683"/>
      <c r="X55" s="683"/>
      <c r="Y55" s="680"/>
      <c r="Z55" s="691" t="s">
        <v>330</v>
      </c>
      <c r="AA55" s="692" t="s">
        <v>331</v>
      </c>
      <c r="AB55" s="668">
        <v>42</v>
      </c>
      <c r="AC55" s="693">
        <v>1.0999999999999999E-2</v>
      </c>
      <c r="AD55" s="693">
        <v>7.2999999999999995E-2</v>
      </c>
      <c r="AE55" s="694">
        <v>0.13100000000000001</v>
      </c>
      <c r="AF55" s="694">
        <v>0.24299999999999999</v>
      </c>
      <c r="AG55" s="694">
        <v>0.439</v>
      </c>
      <c r="AH55" s="694">
        <v>0.54</v>
      </c>
    </row>
    <row r="56" spans="1:35" ht="24.75" customHeight="1" x14ac:dyDescent="0.25">
      <c r="A56" s="68"/>
      <c r="B56" s="68"/>
      <c r="C56" s="68"/>
      <c r="D56" s="68" t="s">
        <v>484</v>
      </c>
      <c r="E56" s="68"/>
      <c r="F56" s="68"/>
      <c r="G56" s="68" t="s">
        <v>19</v>
      </c>
      <c r="H56" s="136"/>
      <c r="I56" s="70"/>
      <c r="J56" s="124"/>
      <c r="K56" s="105"/>
      <c r="L56" s="129">
        <f>IF(OR($A$1&lt;1,$A$1&gt;7),0,HLOOKUP($A$1,TABLE,+AB41+1))</f>
        <v>45101</v>
      </c>
      <c r="M56" s="107"/>
      <c r="N56" s="105" t="s">
        <v>12</v>
      </c>
      <c r="O56" s="107"/>
      <c r="P56" s="165">
        <f>IF(ISTEXT(+L56),"   N/A",ABS(+$L56-$H56))</f>
        <v>45101</v>
      </c>
      <c r="Q56" s="96"/>
      <c r="R56" s="108"/>
      <c r="S56" s="108"/>
      <c r="W56" s="683"/>
      <c r="X56" s="683"/>
      <c r="Y56" s="680"/>
      <c r="Z56" s="691" t="s">
        <v>225</v>
      </c>
      <c r="AA56" s="692" t="s">
        <v>331</v>
      </c>
      <c r="AB56" s="668">
        <v>43</v>
      </c>
      <c r="AC56" s="690" t="s">
        <v>546</v>
      </c>
      <c r="AD56" s="690">
        <v>0.1</v>
      </c>
      <c r="AE56" s="689">
        <v>1</v>
      </c>
      <c r="AF56" s="689">
        <v>5.8</v>
      </c>
      <c r="AG56" s="689">
        <v>19.600000000000001</v>
      </c>
      <c r="AH56" s="689">
        <v>149.4</v>
      </c>
    </row>
    <row r="57" spans="1:35" ht="24.75" customHeight="1" x14ac:dyDescent="0.25">
      <c r="A57" s="68"/>
      <c r="B57" s="68"/>
      <c r="C57" s="68"/>
      <c r="D57" s="101" t="s">
        <v>227</v>
      </c>
      <c r="E57" s="68"/>
      <c r="F57" s="68"/>
      <c r="G57" s="68" t="s">
        <v>19</v>
      </c>
      <c r="H57" s="137" t="e">
        <f>+(H56/$H55)</f>
        <v>#DIV/0!</v>
      </c>
      <c r="I57" s="70"/>
      <c r="J57" s="124"/>
      <c r="K57" s="105"/>
      <c r="L57" s="138">
        <f>IF(OR($A$1&lt;1,$A$1&gt;7),0,HLOOKUP($A$1,TABLE,+AB42+1))</f>
        <v>32007</v>
      </c>
      <c r="M57" s="107"/>
      <c r="N57" s="105" t="s">
        <v>12</v>
      </c>
      <c r="O57" s="107"/>
      <c r="P57" s="165" t="e">
        <f>IF(ISTEXT(+L57),"   N/A",ABS(+$L57-$H57))</f>
        <v>#DIV/0!</v>
      </c>
      <c r="Q57" s="96"/>
      <c r="R57" s="108"/>
      <c r="S57" s="108"/>
      <c r="W57" s="683"/>
      <c r="X57" s="683"/>
      <c r="Y57" s="680"/>
      <c r="Z57" s="691" t="s">
        <v>226</v>
      </c>
      <c r="AA57" s="692" t="s">
        <v>331</v>
      </c>
      <c r="AB57" s="668">
        <v>44</v>
      </c>
      <c r="AC57" s="690">
        <v>1516</v>
      </c>
      <c r="AD57" s="690">
        <v>1259</v>
      </c>
      <c r="AE57" s="689">
        <v>42634</v>
      </c>
      <c r="AF57" s="689">
        <v>264082</v>
      </c>
      <c r="AG57" s="689">
        <v>1352556</v>
      </c>
      <c r="AH57" s="689">
        <v>9282894</v>
      </c>
    </row>
    <row r="58" spans="1:35" ht="24.75" customHeight="1" x14ac:dyDescent="0.25">
      <c r="A58" s="68"/>
      <c r="B58" s="68"/>
      <c r="C58" s="81" t="s">
        <v>278</v>
      </c>
      <c r="D58" s="68"/>
      <c r="E58" s="68"/>
      <c r="F58" s="68"/>
      <c r="G58" s="70"/>
      <c r="H58" s="124"/>
      <c r="I58" s="70"/>
      <c r="J58" s="124"/>
      <c r="K58" s="105"/>
      <c r="L58" s="139"/>
      <c r="M58" s="107"/>
      <c r="N58" s="105"/>
      <c r="O58" s="107"/>
      <c r="P58" s="160"/>
      <c r="Q58" s="96"/>
      <c r="R58" s="110"/>
      <c r="S58" s="110"/>
      <c r="W58" s="683"/>
      <c r="X58" s="683"/>
      <c r="Z58" s="691" t="s">
        <v>227</v>
      </c>
      <c r="AA58" s="692" t="s">
        <v>331</v>
      </c>
      <c r="AB58" s="668">
        <v>45</v>
      </c>
      <c r="AC58" s="690">
        <v>0</v>
      </c>
      <c r="AD58" s="689">
        <v>19510</v>
      </c>
      <c r="AE58" s="689">
        <v>53125</v>
      </c>
      <c r="AF58" s="689">
        <v>59976</v>
      </c>
      <c r="AG58" s="689">
        <v>71118</v>
      </c>
      <c r="AH58" s="689">
        <v>70631</v>
      </c>
    </row>
    <row r="59" spans="1:35" ht="24.75" customHeight="1" x14ac:dyDescent="0.25">
      <c r="A59" s="68"/>
      <c r="B59" s="68"/>
      <c r="C59" s="68"/>
      <c r="D59" s="132" t="s">
        <v>320</v>
      </c>
      <c r="E59" s="133"/>
      <c r="F59" s="133"/>
      <c r="G59" s="133"/>
      <c r="H59" s="133"/>
      <c r="I59" s="133"/>
      <c r="J59" s="765">
        <f>SUM(H14:H15)</f>
        <v>0</v>
      </c>
      <c r="K59" s="765"/>
      <c r="L59" s="765"/>
      <c r="M59" s="68"/>
      <c r="N59" s="68"/>
      <c r="O59" s="107"/>
      <c r="P59" s="160"/>
      <c r="Q59" s="96"/>
      <c r="R59" s="110"/>
      <c r="S59" s="110"/>
      <c r="W59" s="683"/>
      <c r="X59" s="683"/>
      <c r="Z59" s="691" t="s">
        <v>330</v>
      </c>
      <c r="AA59" s="692" t="s">
        <v>332</v>
      </c>
      <c r="AB59" s="668">
        <v>46</v>
      </c>
      <c r="AC59" s="694">
        <v>0.495</v>
      </c>
      <c r="AD59" s="694">
        <v>0.46300000000000002</v>
      </c>
      <c r="AE59" s="694">
        <v>0.435</v>
      </c>
      <c r="AF59" s="694">
        <v>0.372</v>
      </c>
      <c r="AG59" s="694">
        <v>0.27900000000000003</v>
      </c>
      <c r="AH59" s="694">
        <v>0.21199999999999999</v>
      </c>
    </row>
    <row r="60" spans="1:35" ht="24.75" customHeight="1" x14ac:dyDescent="0.25">
      <c r="A60" s="68"/>
      <c r="B60" s="68"/>
      <c r="C60" s="68"/>
      <c r="D60" s="101" t="s">
        <v>482</v>
      </c>
      <c r="E60" s="68"/>
      <c r="F60" s="68"/>
      <c r="G60" s="70"/>
      <c r="H60" s="134" t="e">
        <f>+(H62/J59)</f>
        <v>#DIV/0!</v>
      </c>
      <c r="I60" s="70"/>
      <c r="J60" s="124"/>
      <c r="K60" s="105"/>
      <c r="L60" s="135">
        <f>IF(OR($A$1&lt;1,$A$1&gt;7),0,HLOOKUP($A$1,TABLE,+AB43+1))</f>
        <v>0.113</v>
      </c>
      <c r="M60" s="107"/>
      <c r="N60" s="105" t="s">
        <v>12</v>
      </c>
      <c r="O60" s="107"/>
      <c r="P60" s="160" t="e">
        <f>IF(ISTEXT(+L60),"   N/A",ABS(+$L60-$H60))</f>
        <v>#DIV/0!</v>
      </c>
      <c r="Q60" s="96"/>
      <c r="R60" s="108"/>
      <c r="S60" s="108"/>
      <c r="W60" s="683"/>
      <c r="X60" s="683"/>
      <c r="Z60" s="691" t="s">
        <v>225</v>
      </c>
      <c r="AA60" s="692" t="s">
        <v>332</v>
      </c>
      <c r="AB60" s="668">
        <v>47</v>
      </c>
      <c r="AC60" s="690" t="s">
        <v>546</v>
      </c>
      <c r="AD60" s="689">
        <v>0.1</v>
      </c>
      <c r="AE60" s="689">
        <v>2.9</v>
      </c>
      <c r="AF60" s="689">
        <v>6.9</v>
      </c>
      <c r="AG60" s="689">
        <v>17</v>
      </c>
      <c r="AH60" s="689">
        <v>92.3</v>
      </c>
    </row>
    <row r="61" spans="1:35" ht="24.75" customHeight="1" x14ac:dyDescent="0.25">
      <c r="A61" s="68"/>
      <c r="B61" s="68"/>
      <c r="C61" s="68"/>
      <c r="D61" s="101" t="s">
        <v>483</v>
      </c>
      <c r="E61" s="68"/>
      <c r="F61" s="68"/>
      <c r="G61" s="70"/>
      <c r="H61" s="136">
        <v>0</v>
      </c>
      <c r="I61" s="70"/>
      <c r="J61" s="124"/>
      <c r="K61" s="105"/>
      <c r="L61" s="106">
        <f>IF(OR($A$1&lt;1,$A$1&gt;7),0,HLOOKUP($A$1,TABLE,+AB44+1))</f>
        <v>4.2</v>
      </c>
      <c r="M61" s="107"/>
      <c r="N61" s="105" t="s">
        <v>12</v>
      </c>
      <c r="O61" s="107"/>
      <c r="P61" s="160">
        <f>IF(ISTEXT(+L61),"   N/A",ABS(+$L61-$H61))</f>
        <v>4.2</v>
      </c>
      <c r="Q61" s="96"/>
      <c r="R61" s="108"/>
      <c r="S61" s="108"/>
      <c r="W61" s="683"/>
      <c r="X61" s="683"/>
      <c r="Z61" s="691" t="s">
        <v>226</v>
      </c>
      <c r="AA61" s="692" t="s">
        <v>332</v>
      </c>
      <c r="AB61" s="668">
        <v>48</v>
      </c>
      <c r="AC61" s="690">
        <v>12775</v>
      </c>
      <c r="AD61" s="690">
        <v>29003</v>
      </c>
      <c r="AE61" s="689">
        <v>101256</v>
      </c>
      <c r="AF61" s="689">
        <v>304732</v>
      </c>
      <c r="AG61" s="689">
        <v>495781</v>
      </c>
      <c r="AH61" s="689">
        <v>2379174</v>
      </c>
    </row>
    <row r="62" spans="1:35" ht="24.75" customHeight="1" x14ac:dyDescent="0.25">
      <c r="A62" s="68"/>
      <c r="B62" s="68"/>
      <c r="C62" s="68"/>
      <c r="D62" s="68" t="s">
        <v>484</v>
      </c>
      <c r="E62" s="68"/>
      <c r="F62" s="68"/>
      <c r="G62" s="68" t="s">
        <v>19</v>
      </c>
      <c r="H62" s="136">
        <v>0</v>
      </c>
      <c r="I62" s="70"/>
      <c r="J62" s="124"/>
      <c r="K62" s="105"/>
      <c r="L62" s="129">
        <f>IF(OR($A$1&lt;1,$A$1&gt;7),0,HLOOKUP($A$1,TABLE,+AB45+1))</f>
        <v>54959</v>
      </c>
      <c r="M62" s="107"/>
      <c r="N62" s="105" t="s">
        <v>12</v>
      </c>
      <c r="O62" s="107"/>
      <c r="P62" s="160">
        <f>IF(ISTEXT(+L62),"   N/A",ABS(+$L62-$H62))</f>
        <v>54959</v>
      </c>
      <c r="Q62" s="96"/>
      <c r="R62" s="108"/>
      <c r="S62" s="108"/>
      <c r="W62" s="683"/>
      <c r="X62" s="683"/>
      <c r="Y62" s="680"/>
      <c r="Z62" s="691" t="s">
        <v>227</v>
      </c>
      <c r="AA62" s="692" t="s">
        <v>332</v>
      </c>
      <c r="AB62" s="668">
        <v>49</v>
      </c>
      <c r="AC62" s="689">
        <v>0</v>
      </c>
      <c r="AD62" s="690">
        <v>16688</v>
      </c>
      <c r="AE62" s="689">
        <v>52112</v>
      </c>
      <c r="AF62" s="689">
        <v>60739</v>
      </c>
      <c r="AG62" s="689">
        <v>35296</v>
      </c>
      <c r="AH62" s="689">
        <v>31814</v>
      </c>
    </row>
    <row r="63" spans="1:35" ht="24.75" customHeight="1" x14ac:dyDescent="0.25">
      <c r="A63" s="68"/>
      <c r="B63" s="68"/>
      <c r="C63" s="68"/>
      <c r="D63" s="101" t="s">
        <v>227</v>
      </c>
      <c r="E63" s="68"/>
      <c r="F63" s="68"/>
      <c r="G63" s="68" t="s">
        <v>19</v>
      </c>
      <c r="H63" s="137" t="e">
        <f>+(H62/$H61)</f>
        <v>#DIV/0!</v>
      </c>
      <c r="I63" s="70"/>
      <c r="J63" s="124"/>
      <c r="K63" s="105"/>
      <c r="L63" s="138">
        <f>IF(OR($A$1&lt;1,$A$1&gt;7),0,HLOOKUP($A$1,TABLE,+AB46+1))</f>
        <v>13142</v>
      </c>
      <c r="M63" s="107"/>
      <c r="N63" s="105" t="s">
        <v>12</v>
      </c>
      <c r="O63" s="107"/>
      <c r="P63" s="160" t="e">
        <f>IF(ISTEXT(+L63),"   N/A",ABS(+$L63-$H63))</f>
        <v>#DIV/0!</v>
      </c>
      <c r="Q63" s="96"/>
      <c r="R63" s="108"/>
      <c r="S63" s="108"/>
      <c r="W63" s="683"/>
      <c r="X63" s="683"/>
      <c r="Y63" s="680"/>
      <c r="Z63" s="691" t="s">
        <v>330</v>
      </c>
      <c r="AA63" s="692" t="s">
        <v>333</v>
      </c>
      <c r="AB63" s="668">
        <v>50</v>
      </c>
      <c r="AC63" s="694">
        <v>0.495</v>
      </c>
      <c r="AD63" s="693">
        <v>0.46300000000000002</v>
      </c>
      <c r="AE63" s="694">
        <v>0.435</v>
      </c>
      <c r="AF63" s="694">
        <v>0.38500000000000001</v>
      </c>
      <c r="AG63" s="694">
        <v>0.28199999999999997</v>
      </c>
      <c r="AH63" s="694">
        <v>0.248</v>
      </c>
    </row>
    <row r="64" spans="1:35" ht="24.75" customHeight="1" x14ac:dyDescent="0.25">
      <c r="A64" s="68"/>
      <c r="B64" s="68"/>
      <c r="C64" s="81" t="s">
        <v>279</v>
      </c>
      <c r="D64" s="68"/>
      <c r="E64" s="68"/>
      <c r="F64" s="68"/>
      <c r="G64" s="68"/>
      <c r="H64" s="68"/>
      <c r="I64" s="68"/>
      <c r="J64" s="68"/>
      <c r="K64" s="68"/>
      <c r="L64" s="69"/>
      <c r="M64" s="68"/>
      <c r="N64" s="68"/>
      <c r="O64" s="68"/>
      <c r="P64" s="164"/>
      <c r="Q64" s="140"/>
      <c r="R64" s="141"/>
      <c r="S64" s="141"/>
      <c r="W64" s="683"/>
      <c r="X64" s="683"/>
      <c r="Y64" s="680"/>
      <c r="Z64" s="691" t="s">
        <v>225</v>
      </c>
      <c r="AA64" s="692" t="s">
        <v>333</v>
      </c>
      <c r="AB64" s="668">
        <v>51</v>
      </c>
      <c r="AC64" s="669">
        <v>5.7</v>
      </c>
      <c r="AD64" s="669">
        <v>12.8</v>
      </c>
      <c r="AE64" s="669">
        <v>59</v>
      </c>
      <c r="AF64" s="669">
        <v>112.8</v>
      </c>
      <c r="AG64" s="669">
        <v>155.30000000000001</v>
      </c>
      <c r="AH64" s="669">
        <v>664.3</v>
      </c>
    </row>
    <row r="65" spans="1:34" ht="24.75" customHeight="1" x14ac:dyDescent="0.25">
      <c r="A65" s="68"/>
      <c r="B65" s="68"/>
      <c r="C65" s="68"/>
      <c r="D65" s="132" t="s">
        <v>320</v>
      </c>
      <c r="E65" s="133"/>
      <c r="F65" s="133"/>
      <c r="G65" s="133"/>
      <c r="H65" s="133"/>
      <c r="I65" s="133"/>
      <c r="J65" s="765">
        <f>SUM(H14:H15)</f>
        <v>0</v>
      </c>
      <c r="K65" s="765"/>
      <c r="L65" s="765"/>
      <c r="M65" s="68"/>
      <c r="N65" s="68"/>
      <c r="O65" s="107"/>
      <c r="P65" s="160"/>
      <c r="Q65" s="96"/>
      <c r="R65" s="110"/>
      <c r="S65" s="110"/>
      <c r="Y65" s="680"/>
      <c r="Z65" s="691" t="s">
        <v>226</v>
      </c>
      <c r="AA65" s="692" t="s">
        <v>333</v>
      </c>
      <c r="AB65" s="668">
        <v>52</v>
      </c>
      <c r="AC65" s="669">
        <v>12775</v>
      </c>
      <c r="AD65" s="669">
        <v>29003</v>
      </c>
      <c r="AE65" s="669">
        <v>101256</v>
      </c>
      <c r="AF65" s="669">
        <v>309344</v>
      </c>
      <c r="AG65" s="669">
        <v>506887</v>
      </c>
      <c r="AH65" s="669">
        <v>3010153</v>
      </c>
    </row>
    <row r="66" spans="1:34" ht="24.75" customHeight="1" x14ac:dyDescent="0.25">
      <c r="A66" s="68"/>
      <c r="B66" s="68"/>
      <c r="C66" s="68"/>
      <c r="D66" s="101" t="s">
        <v>482</v>
      </c>
      <c r="E66" s="68"/>
      <c r="F66" s="68"/>
      <c r="G66" s="70"/>
      <c r="H66" s="134" t="e">
        <f>+(H68/J65)</f>
        <v>#DIV/0!</v>
      </c>
      <c r="I66" s="70"/>
      <c r="J66" s="124"/>
      <c r="K66" s="105"/>
      <c r="L66" s="135">
        <f>IF(OR($A$1&lt;1,$A$1&gt;7),0,HLOOKUP($A$1,TABLE,+AB47+1))</f>
        <v>0.10299999999999999</v>
      </c>
      <c r="M66" s="107"/>
      <c r="N66" s="105" t="s">
        <v>12</v>
      </c>
      <c r="O66" s="107"/>
      <c r="P66" s="160" t="e">
        <f>IF(ISTEXT(+L66),"   N/A",ABS(+$L66-$H66))</f>
        <v>#DIV/0!</v>
      </c>
      <c r="Q66" s="96"/>
      <c r="R66" s="108"/>
      <c r="S66" s="108"/>
      <c r="Y66" s="680"/>
      <c r="Z66" s="691" t="s">
        <v>227</v>
      </c>
      <c r="AA66" s="692" t="s">
        <v>333</v>
      </c>
      <c r="AB66" s="668">
        <v>53</v>
      </c>
      <c r="AC66" s="669">
        <v>2818</v>
      </c>
      <c r="AD66" s="669">
        <v>4119</v>
      </c>
      <c r="AE66" s="669">
        <v>2328</v>
      </c>
      <c r="AF66" s="669">
        <v>4680</v>
      </c>
      <c r="AG66" s="669">
        <v>5676</v>
      </c>
      <c r="AH66" s="669">
        <v>6636</v>
      </c>
    </row>
    <row r="67" spans="1:34" ht="24.75" customHeight="1" x14ac:dyDescent="0.25">
      <c r="A67" s="68"/>
      <c r="B67" s="68"/>
      <c r="C67" s="68"/>
      <c r="D67" s="101" t="s">
        <v>483</v>
      </c>
      <c r="E67" s="68"/>
      <c r="F67" s="68"/>
      <c r="G67" s="70"/>
      <c r="H67" s="136">
        <v>0</v>
      </c>
      <c r="I67" s="70"/>
      <c r="J67" s="124"/>
      <c r="K67" s="105"/>
      <c r="L67" s="106">
        <f>IF(OR($A$1&lt;1,$A$1&gt;7),0,HLOOKUP($A$1,TABLE,+AB48+1))</f>
        <v>8.4</v>
      </c>
      <c r="M67" s="107"/>
      <c r="N67" s="105" t="s">
        <v>12</v>
      </c>
      <c r="O67" s="107"/>
      <c r="P67" s="160">
        <f>IF(ISTEXT(+L67),"   N/A",ABS(+$L67-$H67))</f>
        <v>8.4</v>
      </c>
      <c r="Q67" s="96"/>
      <c r="R67" s="108"/>
      <c r="S67" s="108"/>
      <c r="Y67" s="680"/>
      <c r="Z67" s="682" t="s">
        <v>334</v>
      </c>
      <c r="AA67" s="680"/>
      <c r="AB67" s="668">
        <v>54</v>
      </c>
      <c r="AC67" s="687">
        <v>0.59099999999999997</v>
      </c>
      <c r="AD67" s="687">
        <v>0.48399999999999999</v>
      </c>
      <c r="AE67" s="687">
        <v>0.67400000000000004</v>
      </c>
      <c r="AF67" s="687">
        <v>0.64300000000000002</v>
      </c>
      <c r="AG67" s="687">
        <v>0.66700000000000004</v>
      </c>
      <c r="AH67" s="687">
        <v>0.745</v>
      </c>
    </row>
    <row r="68" spans="1:34" ht="24.75" customHeight="1" x14ac:dyDescent="0.25">
      <c r="A68" s="68"/>
      <c r="B68" s="68"/>
      <c r="C68" s="68"/>
      <c r="D68" s="68" t="s">
        <v>484</v>
      </c>
      <c r="E68" s="68"/>
      <c r="F68" s="68"/>
      <c r="G68" s="68" t="s">
        <v>19</v>
      </c>
      <c r="H68" s="136">
        <v>0</v>
      </c>
      <c r="I68" s="70"/>
      <c r="J68" s="124"/>
      <c r="K68" s="105"/>
      <c r="L68" s="129">
        <f>IF(OR($A$1&lt;1,$A$1&gt;7),0,HLOOKUP($A$1,TABLE,+AB49+1))</f>
        <v>51748</v>
      </c>
      <c r="M68" s="107"/>
      <c r="N68" s="105" t="s">
        <v>12</v>
      </c>
      <c r="O68" s="107"/>
      <c r="P68" s="160">
        <f>IF(ISTEXT(+L68),"   N/A",ABS(+$L68-$H68))</f>
        <v>51748</v>
      </c>
      <c r="Q68" s="96"/>
      <c r="R68" s="108"/>
      <c r="S68" s="108"/>
      <c r="Y68" s="680"/>
      <c r="Z68" s="682" t="s">
        <v>335</v>
      </c>
      <c r="AA68" s="680"/>
      <c r="AB68" s="668">
        <v>55</v>
      </c>
      <c r="AC68" s="685">
        <v>310780</v>
      </c>
      <c r="AD68" s="685">
        <v>524977</v>
      </c>
      <c r="AE68" s="685">
        <v>1358578</v>
      </c>
      <c r="AF68" s="685">
        <v>3186255</v>
      </c>
      <c r="AG68" s="685">
        <v>6330285</v>
      </c>
      <c r="AH68" s="685">
        <v>44494374</v>
      </c>
    </row>
    <row r="69" spans="1:34" ht="24.75" customHeight="1" x14ac:dyDescent="0.25">
      <c r="A69" s="68"/>
      <c r="B69" s="68"/>
      <c r="C69" s="68"/>
      <c r="D69" s="101" t="s">
        <v>227</v>
      </c>
      <c r="E69" s="68"/>
      <c r="F69" s="68"/>
      <c r="G69" s="68" t="s">
        <v>19</v>
      </c>
      <c r="H69" s="137" t="e">
        <f>+(H68/$H67)</f>
        <v>#DIV/0!</v>
      </c>
      <c r="I69" s="70"/>
      <c r="J69" s="124"/>
      <c r="K69" s="105"/>
      <c r="L69" s="138">
        <f>IF(OR($A$1&lt;1,$A$1&gt;7),0,HLOOKUP($A$1,TABLE,+AB50+1))</f>
        <v>6154</v>
      </c>
      <c r="M69" s="107"/>
      <c r="N69" s="105" t="s">
        <v>12</v>
      </c>
      <c r="O69" s="107"/>
      <c r="P69" s="160" t="e">
        <f>IF(ISTEXT(+L69),"   N/A",ABS(+$L69-$H69))</f>
        <v>#DIV/0!</v>
      </c>
      <c r="Q69" s="96"/>
      <c r="R69" s="108"/>
      <c r="S69" s="108"/>
      <c r="Y69" s="680"/>
      <c r="Z69" s="682" t="s">
        <v>440</v>
      </c>
      <c r="AA69" s="680"/>
      <c r="AB69" s="668">
        <v>56</v>
      </c>
      <c r="AC69" s="687">
        <v>0.315</v>
      </c>
      <c r="AD69" s="687">
        <v>0.26800000000000002</v>
      </c>
      <c r="AE69" s="687">
        <v>0.373</v>
      </c>
      <c r="AF69" s="687">
        <v>0.43</v>
      </c>
      <c r="AG69" s="687">
        <v>0.40400000000000003</v>
      </c>
      <c r="AH69" s="687">
        <v>0.46</v>
      </c>
    </row>
    <row r="70" spans="1:34" ht="24.75" customHeight="1" x14ac:dyDescent="0.25">
      <c r="A70" s="68"/>
      <c r="B70" s="68"/>
      <c r="C70" s="81" t="s">
        <v>228</v>
      </c>
      <c r="D70" s="68"/>
      <c r="E70" s="68"/>
      <c r="F70" s="68"/>
      <c r="G70" s="68"/>
      <c r="H70" s="68"/>
      <c r="I70" s="68"/>
      <c r="J70" s="68"/>
      <c r="K70" s="68"/>
      <c r="L70" s="69"/>
      <c r="M70" s="68"/>
      <c r="N70" s="68"/>
      <c r="O70" s="68"/>
      <c r="P70" s="164"/>
      <c r="Q70" s="140"/>
      <c r="R70" s="141"/>
      <c r="S70" s="141"/>
      <c r="Y70" s="680"/>
      <c r="Z70" s="683"/>
      <c r="AA70" s="680"/>
    </row>
    <row r="71" spans="1:34" ht="24.75" customHeight="1" x14ac:dyDescent="0.25">
      <c r="A71" s="68"/>
      <c r="B71" s="68"/>
      <c r="C71" s="68"/>
      <c r="D71" s="132" t="s">
        <v>320</v>
      </c>
      <c r="E71" s="133"/>
      <c r="F71" s="133"/>
      <c r="G71" s="133"/>
      <c r="H71" s="133"/>
      <c r="I71" s="133"/>
      <c r="J71" s="765">
        <f>SUM(H14:H15)</f>
        <v>0</v>
      </c>
      <c r="K71" s="765"/>
      <c r="L71" s="765"/>
      <c r="M71" s="68"/>
      <c r="N71" s="68"/>
      <c r="O71" s="107"/>
      <c r="P71" s="160"/>
      <c r="Q71" s="96"/>
      <c r="R71" s="110"/>
      <c r="S71" s="110"/>
      <c r="Y71" s="680"/>
      <c r="Z71" s="695"/>
    </row>
    <row r="72" spans="1:34" ht="24.75" customHeight="1" x14ac:dyDescent="0.25">
      <c r="A72" s="68"/>
      <c r="B72" s="68"/>
      <c r="C72" s="68"/>
      <c r="D72" s="101" t="s">
        <v>482</v>
      </c>
      <c r="E72" s="68"/>
      <c r="F72" s="68"/>
      <c r="G72" s="70"/>
      <c r="H72" s="134" t="e">
        <f>+(H74/J71)</f>
        <v>#DIV/0!</v>
      </c>
      <c r="I72" s="70"/>
      <c r="J72" s="124"/>
      <c r="K72" s="105"/>
      <c r="L72" s="135">
        <f>IF(OR($A$1&lt;1,$A$1&gt;7),0,HLOOKUP($A$1,TABLE,+AB51+1))</f>
        <v>0.64400000000000002</v>
      </c>
      <c r="M72" s="107"/>
      <c r="N72" s="105" t="s">
        <v>12</v>
      </c>
      <c r="O72" s="107"/>
      <c r="P72" s="160" t="e">
        <f>IF(ISTEXT(+L72),"   N/A",ABS(+$L72-$H72))</f>
        <v>#DIV/0!</v>
      </c>
      <c r="Q72" s="96"/>
      <c r="R72" s="108"/>
      <c r="S72" s="108"/>
      <c r="Y72" s="680"/>
      <c r="Z72" s="695"/>
    </row>
    <row r="73" spans="1:34" ht="24.75" customHeight="1" x14ac:dyDescent="0.25">
      <c r="A73" s="68"/>
      <c r="B73" s="68"/>
      <c r="C73" s="68"/>
      <c r="D73" s="101" t="s">
        <v>483</v>
      </c>
      <c r="E73" s="68"/>
      <c r="F73" s="68"/>
      <c r="G73" s="70"/>
      <c r="H73" s="136">
        <v>0</v>
      </c>
      <c r="I73" s="70"/>
      <c r="J73" s="124"/>
      <c r="K73" s="105"/>
      <c r="L73" s="106">
        <f>IF(OR($A$1&lt;1,$A$1&gt;7),0,HLOOKUP($A$1,TABLE,+AB52+1))</f>
        <v>493.1</v>
      </c>
      <c r="M73" s="107"/>
      <c r="N73" s="105" t="s">
        <v>12</v>
      </c>
      <c r="O73" s="107"/>
      <c r="P73" s="160">
        <f>IF(ISTEXT(+L73),"   N/A",ABS(+$L73-$H73))</f>
        <v>493.1</v>
      </c>
      <c r="Q73" s="96"/>
      <c r="R73" s="108"/>
      <c r="S73" s="108"/>
      <c r="Y73" s="680"/>
      <c r="Z73" s="695"/>
    </row>
    <row r="74" spans="1:34" ht="24.75" customHeight="1" x14ac:dyDescent="0.25">
      <c r="A74" s="68"/>
      <c r="B74" s="68"/>
      <c r="C74" s="68"/>
      <c r="D74" s="68" t="s">
        <v>484</v>
      </c>
      <c r="E74" s="68"/>
      <c r="F74" s="68"/>
      <c r="G74" s="68" t="s">
        <v>19</v>
      </c>
      <c r="H74" s="136">
        <v>0</v>
      </c>
      <c r="I74" s="70"/>
      <c r="J74" s="124"/>
      <c r="K74" s="105"/>
      <c r="L74" s="129">
        <f>IF(OR($A$1&lt;1,$A$1&gt;7),0,HLOOKUP($A$1,TABLE,+AB53+1))</f>
        <v>278742</v>
      </c>
      <c r="M74" s="107"/>
      <c r="N74" s="105" t="s">
        <v>12</v>
      </c>
      <c r="O74" s="107"/>
      <c r="P74" s="160">
        <f>IF(ISTEXT(+L74),"   N/A",ABS(+$L74-$H74))</f>
        <v>278742</v>
      </c>
      <c r="Q74" s="96"/>
      <c r="R74" s="108"/>
      <c r="S74" s="108"/>
      <c r="Y74" s="680"/>
      <c r="Z74" s="695"/>
    </row>
    <row r="75" spans="1:34" ht="24.75" customHeight="1" x14ac:dyDescent="0.25">
      <c r="A75" s="68"/>
      <c r="B75" s="68"/>
      <c r="C75" s="68"/>
      <c r="D75" s="101" t="s">
        <v>227</v>
      </c>
      <c r="E75" s="68"/>
      <c r="F75" s="68"/>
      <c r="G75" s="68" t="s">
        <v>19</v>
      </c>
      <c r="H75" s="137" t="e">
        <f>+(H74/$H73)</f>
        <v>#DIV/0!</v>
      </c>
      <c r="I75" s="70"/>
      <c r="J75" s="124"/>
      <c r="K75" s="105"/>
      <c r="L75" s="138">
        <f>IF(OR($A$1&lt;1,$A$1&gt;7),0,HLOOKUP($A$1,TABLE,+AB54+1))</f>
        <v>565</v>
      </c>
      <c r="M75" s="107"/>
      <c r="N75" s="105" t="s">
        <v>12</v>
      </c>
      <c r="O75" s="107"/>
      <c r="P75" s="160" t="e">
        <f>IF(ISTEXT(+L75),"   N/A",ABS(+$L75-$H75))</f>
        <v>#DIV/0!</v>
      </c>
      <c r="Q75" s="96"/>
      <c r="R75" s="108"/>
      <c r="S75" s="108"/>
      <c r="Y75" s="680"/>
      <c r="Z75" s="695"/>
    </row>
    <row r="76" spans="1:34" ht="24.75" customHeight="1" x14ac:dyDescent="0.25">
      <c r="A76" s="68"/>
      <c r="B76" s="68"/>
      <c r="C76" s="77" t="s">
        <v>229</v>
      </c>
      <c r="D76" s="68"/>
      <c r="E76" s="68"/>
      <c r="F76" s="68"/>
      <c r="G76" s="68"/>
      <c r="H76" s="68"/>
      <c r="I76" s="68"/>
      <c r="J76" s="68"/>
      <c r="K76" s="68"/>
      <c r="L76" s="69"/>
      <c r="M76" s="68"/>
      <c r="N76" s="68"/>
      <c r="O76" s="68"/>
      <c r="P76" s="164"/>
      <c r="Q76" s="96"/>
      <c r="R76" s="110"/>
      <c r="S76" s="110"/>
      <c r="Y76" s="680"/>
      <c r="Z76" s="695"/>
    </row>
    <row r="77" spans="1:34" ht="24.75" customHeight="1" x14ac:dyDescent="0.25">
      <c r="A77" s="68"/>
      <c r="B77" s="68"/>
      <c r="C77" s="81" t="s">
        <v>231</v>
      </c>
      <c r="D77" s="68"/>
      <c r="E77" s="68"/>
      <c r="F77" s="68"/>
      <c r="G77" s="68"/>
      <c r="H77" s="68"/>
      <c r="I77" s="68"/>
      <c r="J77" s="68"/>
      <c r="K77" s="68"/>
      <c r="L77" s="69"/>
      <c r="M77" s="68"/>
      <c r="N77" s="68"/>
      <c r="O77" s="68"/>
      <c r="P77" s="164"/>
      <c r="Q77" s="96"/>
      <c r="R77" s="110"/>
      <c r="S77" s="110"/>
      <c r="Y77" s="680"/>
      <c r="Z77" s="695"/>
    </row>
    <row r="78" spans="1:34" ht="24.75" customHeight="1" x14ac:dyDescent="0.25">
      <c r="A78" s="68"/>
      <c r="B78" s="68"/>
      <c r="C78" s="68"/>
      <c r="D78" s="132" t="s">
        <v>322</v>
      </c>
      <c r="E78" s="133"/>
      <c r="F78" s="133"/>
      <c r="G78" s="133"/>
      <c r="H78" s="133"/>
      <c r="I78" s="133"/>
      <c r="J78" s="765">
        <f>+H19+H20+H21</f>
        <v>0</v>
      </c>
      <c r="K78" s="765"/>
      <c r="L78" s="765"/>
      <c r="M78" s="68"/>
      <c r="N78" s="68"/>
      <c r="O78" s="107"/>
      <c r="P78" s="160"/>
      <c r="Q78" s="96"/>
      <c r="R78" s="110"/>
      <c r="S78" s="110"/>
      <c r="Y78" s="680"/>
      <c r="Z78" s="695"/>
    </row>
    <row r="79" spans="1:34" ht="24.75" customHeight="1" x14ac:dyDescent="0.25">
      <c r="A79" s="68"/>
      <c r="B79" s="68"/>
      <c r="C79" s="68"/>
      <c r="D79" s="101" t="s">
        <v>482</v>
      </c>
      <c r="E79" s="68"/>
      <c r="F79" s="68"/>
      <c r="G79" s="70"/>
      <c r="H79" s="142" t="e">
        <f>+(H81/$J$78)*100</f>
        <v>#DIV/0!</v>
      </c>
      <c r="I79" s="70"/>
      <c r="J79" s="124"/>
      <c r="K79" s="105"/>
      <c r="L79" s="135">
        <f>IF(OR($A$1&lt;1,$A$1&gt;7),0,HLOOKUP($A$1,TABLE,+AB55+1))</f>
        <v>1.0999999999999999E-2</v>
      </c>
      <c r="M79" s="107"/>
      <c r="N79" s="105" t="s">
        <v>12</v>
      </c>
      <c r="O79" s="107"/>
      <c r="P79" s="160" t="e">
        <f>IF(ISTEXT(+L79),"   N/A",ABS(+$L79-$H79))</f>
        <v>#DIV/0!</v>
      </c>
      <c r="Q79" s="96"/>
      <c r="R79" s="108"/>
      <c r="S79" s="108"/>
      <c r="Y79" s="680"/>
      <c r="Z79" s="695"/>
    </row>
    <row r="80" spans="1:34" ht="24.75" customHeight="1" x14ac:dyDescent="0.25">
      <c r="A80" s="68"/>
      <c r="B80" s="68"/>
      <c r="C80" s="68"/>
      <c r="D80" s="101" t="s">
        <v>225</v>
      </c>
      <c r="E80" s="68"/>
      <c r="F80" s="68"/>
      <c r="G80" s="70"/>
      <c r="H80" s="136">
        <v>0</v>
      </c>
      <c r="I80" s="70"/>
      <c r="J80" s="124"/>
      <c r="K80" s="105"/>
      <c r="L80" s="106" t="str">
        <f>IF(OR($A$1&lt;1,$A$1&gt;7),0,HLOOKUP($A$1,TABLE,+AB56+1))</f>
        <v xml:space="preserve"> -   </v>
      </c>
      <c r="M80" s="107"/>
      <c r="N80" s="105" t="s">
        <v>12</v>
      </c>
      <c r="O80" s="107"/>
      <c r="P80" s="160" t="str">
        <f>IF(ISTEXT(+L80),"   N/A",ABS(+$L80-$H80))</f>
        <v xml:space="preserve">   N/A</v>
      </c>
      <c r="Q80" s="96"/>
      <c r="R80" s="108"/>
      <c r="S80" s="108"/>
      <c r="Y80" s="680"/>
      <c r="Z80" s="695"/>
    </row>
    <row r="81" spans="1:26" ht="24.75" customHeight="1" x14ac:dyDescent="0.25">
      <c r="A81" s="68"/>
      <c r="B81" s="68"/>
      <c r="C81" s="68"/>
      <c r="D81" s="101" t="s">
        <v>226</v>
      </c>
      <c r="E81" s="68"/>
      <c r="F81" s="68"/>
      <c r="G81" s="68" t="s">
        <v>19</v>
      </c>
      <c r="H81" s="136">
        <v>0</v>
      </c>
      <c r="I81" s="70"/>
      <c r="J81" s="124"/>
      <c r="K81" s="105"/>
      <c r="L81" s="129">
        <f>IF(OR($A$1&lt;1,$A$1&gt;7),0,HLOOKUP($A$1,TABLE,+AB57+1))</f>
        <v>1516</v>
      </c>
      <c r="M81" s="107"/>
      <c r="N81" s="105" t="s">
        <v>12</v>
      </c>
      <c r="O81" s="107"/>
      <c r="P81" s="160">
        <f>IF(ISTEXT(+L81),"   N/A",ABS(+$L81-$H81))</f>
        <v>1516</v>
      </c>
      <c r="Q81" s="96"/>
      <c r="R81" s="108"/>
      <c r="S81" s="108"/>
      <c r="Y81" s="680"/>
      <c r="Z81" s="695"/>
    </row>
    <row r="82" spans="1:26" ht="24.75" customHeight="1" x14ac:dyDescent="0.25">
      <c r="A82" s="68"/>
      <c r="B82" s="68"/>
      <c r="C82" s="68"/>
      <c r="D82" s="101" t="s">
        <v>227</v>
      </c>
      <c r="E82" s="68"/>
      <c r="F82" s="68"/>
      <c r="G82" s="68" t="s">
        <v>19</v>
      </c>
      <c r="H82" s="137" t="e">
        <f>H81/H80</f>
        <v>#DIV/0!</v>
      </c>
      <c r="I82" s="70"/>
      <c r="J82" s="124"/>
      <c r="K82" s="105"/>
      <c r="L82" s="143">
        <f>IF(OR($A$1&lt;1,$A$1&gt;7),0,HLOOKUP($A$1,TABLE,+AB58+1))</f>
        <v>0</v>
      </c>
      <c r="M82" s="107"/>
      <c r="N82" s="105" t="s">
        <v>12</v>
      </c>
      <c r="O82" s="107"/>
      <c r="P82" s="160" t="e">
        <f>IF(ISTEXT(+L82),"   N/A",ABS(+$L82-$H82))</f>
        <v>#DIV/0!</v>
      </c>
      <c r="Q82" s="96"/>
      <c r="R82" s="108"/>
      <c r="S82" s="108"/>
      <c r="Y82" s="680"/>
      <c r="Z82" s="695"/>
    </row>
    <row r="83" spans="1:26" ht="24.75" customHeight="1" x14ac:dyDescent="0.25">
      <c r="A83" s="68"/>
      <c r="B83" s="68"/>
      <c r="C83" s="81" t="s">
        <v>232</v>
      </c>
      <c r="D83" s="68"/>
      <c r="E83" s="68"/>
      <c r="F83" s="68"/>
      <c r="G83" s="68"/>
      <c r="H83" s="68"/>
      <c r="I83" s="68"/>
      <c r="J83" s="68"/>
      <c r="K83" s="68"/>
      <c r="L83" s="69"/>
      <c r="M83" s="68"/>
      <c r="N83" s="68"/>
      <c r="O83" s="68"/>
      <c r="P83" s="164"/>
      <c r="Q83" s="140"/>
      <c r="R83" s="141"/>
      <c r="S83" s="141"/>
      <c r="Y83" s="680"/>
      <c r="Z83" s="695"/>
    </row>
    <row r="84" spans="1:26" ht="24.75" customHeight="1" x14ac:dyDescent="0.25">
      <c r="A84" s="68"/>
      <c r="B84" s="68"/>
      <c r="C84" s="68"/>
      <c r="D84" s="132" t="s">
        <v>322</v>
      </c>
      <c r="E84" s="133"/>
      <c r="F84" s="133"/>
      <c r="G84" s="133"/>
      <c r="H84" s="133"/>
      <c r="I84" s="133"/>
      <c r="J84" s="765">
        <f>SUM(H19:H21)</f>
        <v>0</v>
      </c>
      <c r="K84" s="765"/>
      <c r="L84" s="765"/>
      <c r="M84" s="68"/>
      <c r="N84" s="68"/>
      <c r="O84" s="107"/>
      <c r="P84" s="160"/>
      <c r="Q84" s="96"/>
      <c r="R84" s="110"/>
      <c r="S84" s="110"/>
      <c r="Y84" s="680"/>
      <c r="Z84" s="695"/>
    </row>
    <row r="85" spans="1:26" ht="24.75" customHeight="1" x14ac:dyDescent="0.25">
      <c r="A85" s="68"/>
      <c r="B85" s="68"/>
      <c r="C85" s="68"/>
      <c r="D85" s="101" t="s">
        <v>482</v>
      </c>
      <c r="E85" s="68"/>
      <c r="F85" s="68"/>
      <c r="G85" s="70"/>
      <c r="H85" s="142" t="e">
        <f>+(H87/$J$78)*100</f>
        <v>#DIV/0!</v>
      </c>
      <c r="I85" s="70"/>
      <c r="J85" s="124"/>
      <c r="K85" s="105"/>
      <c r="L85" s="135">
        <f>IF(OR($A$1&lt;1,$A$1&gt;7),0,HLOOKUP($A$1,TABLE,+AB59+1))</f>
        <v>0.495</v>
      </c>
      <c r="M85" s="107"/>
      <c r="N85" s="105" t="s">
        <v>12</v>
      </c>
      <c r="O85" s="107"/>
      <c r="P85" s="160" t="e">
        <f>IF(ISTEXT(+L85),"   N/A",ABS(+$L85-$H85))</f>
        <v>#DIV/0!</v>
      </c>
      <c r="Q85" s="96"/>
      <c r="R85" s="108"/>
      <c r="S85" s="108"/>
      <c r="Y85" s="680"/>
      <c r="Z85" s="695"/>
    </row>
    <row r="86" spans="1:26" ht="24.75" customHeight="1" x14ac:dyDescent="0.25">
      <c r="A86" s="68"/>
      <c r="B86" s="68"/>
      <c r="C86" s="68"/>
      <c r="D86" s="101" t="s">
        <v>225</v>
      </c>
      <c r="E86" s="68"/>
      <c r="F86" s="68"/>
      <c r="G86" s="70"/>
      <c r="H86" s="136">
        <v>0</v>
      </c>
      <c r="I86" s="70"/>
      <c r="J86" s="124"/>
      <c r="K86" s="105"/>
      <c r="L86" s="106" t="str">
        <f>IF(OR($A$1&lt;1,$A$1&gt;7),0,HLOOKUP($A$1,TABLE,+AB60+1))</f>
        <v xml:space="preserve"> -   </v>
      </c>
      <c r="M86" s="107"/>
      <c r="N86" s="105" t="s">
        <v>12</v>
      </c>
      <c r="O86" s="107"/>
      <c r="P86" s="160" t="str">
        <f>IF(ISTEXT(+L86),"   N/A",ABS(+$L86-$H86))</f>
        <v xml:space="preserve">   N/A</v>
      </c>
      <c r="Q86" s="96"/>
      <c r="R86" s="108"/>
      <c r="S86" s="108"/>
      <c r="Y86" s="680"/>
      <c r="Z86" s="695"/>
    </row>
    <row r="87" spans="1:26" ht="24.75" customHeight="1" x14ac:dyDescent="0.25">
      <c r="A87" s="68"/>
      <c r="B87" s="68"/>
      <c r="C87" s="68"/>
      <c r="D87" s="101" t="s">
        <v>226</v>
      </c>
      <c r="E87" s="68"/>
      <c r="F87" s="68"/>
      <c r="G87" s="68" t="s">
        <v>19</v>
      </c>
      <c r="H87" s="136">
        <v>0</v>
      </c>
      <c r="I87" s="70"/>
      <c r="J87" s="124"/>
      <c r="K87" s="105"/>
      <c r="L87" s="138">
        <f>IF(OR($A$1&lt;1,$A$1&gt;7),0,HLOOKUP($A$1,TABLE,+AB61+1))</f>
        <v>12775</v>
      </c>
      <c r="M87" s="107"/>
      <c r="N87" s="105" t="s">
        <v>12</v>
      </c>
      <c r="O87" s="107"/>
      <c r="P87" s="160">
        <f>IF(ISTEXT(+L87),"   N/A",ABS(+$L87-$H87))</f>
        <v>12775</v>
      </c>
      <c r="Q87" s="96"/>
      <c r="R87" s="108"/>
      <c r="S87" s="108"/>
      <c r="Z87" s="695"/>
    </row>
    <row r="88" spans="1:26" ht="24.75" customHeight="1" x14ac:dyDescent="0.25">
      <c r="A88" s="68"/>
      <c r="B88" s="68"/>
      <c r="C88" s="68"/>
      <c r="D88" s="101" t="s">
        <v>227</v>
      </c>
      <c r="E88" s="68"/>
      <c r="F88" s="68"/>
      <c r="G88" s="68" t="s">
        <v>19</v>
      </c>
      <c r="H88" s="137" t="e">
        <f>H87/H86</f>
        <v>#DIV/0!</v>
      </c>
      <c r="I88" s="70"/>
      <c r="J88" s="124"/>
      <c r="K88" s="105"/>
      <c r="L88" s="138">
        <f>IF(OR($A$1&lt;1,$A$1&gt;7),0,HLOOKUP($A$1,TABLE,+AB62+1))</f>
        <v>0</v>
      </c>
      <c r="M88" s="107"/>
      <c r="N88" s="105" t="s">
        <v>12</v>
      </c>
      <c r="O88" s="107"/>
      <c r="P88" s="160" t="e">
        <f>IF(ISTEXT(+L88),"   N/A",ABS(+$L88-$H88))</f>
        <v>#DIV/0!</v>
      </c>
      <c r="Q88" s="96"/>
      <c r="R88" s="108"/>
      <c r="S88" s="108"/>
      <c r="Z88" s="695"/>
    </row>
    <row r="89" spans="1:26" ht="24.75" customHeight="1" x14ac:dyDescent="0.25">
      <c r="A89" s="68"/>
      <c r="B89" s="68"/>
      <c r="C89" s="81" t="s">
        <v>308</v>
      </c>
      <c r="D89" s="68"/>
      <c r="E89" s="68"/>
      <c r="F89" s="68"/>
      <c r="G89" s="68"/>
      <c r="H89" s="68"/>
      <c r="I89" s="68"/>
      <c r="J89" s="68"/>
      <c r="K89" s="68"/>
      <c r="L89" s="69"/>
      <c r="M89" s="68"/>
      <c r="N89" s="68"/>
      <c r="O89" s="68"/>
      <c r="P89" s="164"/>
      <c r="Q89" s="140"/>
      <c r="R89" s="141"/>
      <c r="S89" s="141"/>
      <c r="Z89" s="695"/>
    </row>
    <row r="90" spans="1:26" ht="24.75" customHeight="1" x14ac:dyDescent="0.25">
      <c r="A90" s="68"/>
      <c r="B90" s="68"/>
      <c r="C90" s="68"/>
      <c r="D90" s="132" t="s">
        <v>322</v>
      </c>
      <c r="E90" s="133"/>
      <c r="F90" s="133"/>
      <c r="G90" s="133"/>
      <c r="H90" s="133"/>
      <c r="I90" s="133"/>
      <c r="J90" s="766">
        <f>SUM(H19:H21)</f>
        <v>0</v>
      </c>
      <c r="K90" s="766"/>
      <c r="L90" s="766"/>
      <c r="M90" s="68"/>
      <c r="N90" s="68"/>
      <c r="O90" s="107"/>
      <c r="P90" s="160"/>
      <c r="Q90" s="96"/>
      <c r="R90" s="110"/>
      <c r="S90" s="110"/>
      <c r="Z90" s="695"/>
    </row>
    <row r="91" spans="1:26" ht="24.75" customHeight="1" x14ac:dyDescent="0.25">
      <c r="A91" s="68"/>
      <c r="B91" s="68"/>
      <c r="C91" s="68"/>
      <c r="D91" s="101" t="s">
        <v>482</v>
      </c>
      <c r="E91" s="68"/>
      <c r="F91" s="68"/>
      <c r="G91" s="70"/>
      <c r="H91" s="142" t="e">
        <f>+(H93/$J$78)*100</f>
        <v>#DIV/0!</v>
      </c>
      <c r="I91" s="70"/>
      <c r="J91" s="124"/>
      <c r="K91" s="105"/>
      <c r="L91" s="135">
        <f>IF(OR($A$1&lt;1,$A$1&gt;7),0,HLOOKUP($A$1,TABLE,+AB63+1))</f>
        <v>0.495</v>
      </c>
      <c r="M91" s="107"/>
      <c r="N91" s="105" t="s">
        <v>12</v>
      </c>
      <c r="O91" s="107"/>
      <c r="P91" s="160" t="e">
        <f>IF(ISTEXT(+L91),"   N/A",ABS(+$L91-$H91))</f>
        <v>#DIV/0!</v>
      </c>
      <c r="Q91" s="96"/>
      <c r="R91" s="108"/>
      <c r="S91" s="108"/>
      <c r="Z91" s="695"/>
    </row>
    <row r="92" spans="1:26" ht="24.75" customHeight="1" x14ac:dyDescent="0.25">
      <c r="A92" s="68"/>
      <c r="B92" s="68"/>
      <c r="C92" s="68"/>
      <c r="D92" s="101" t="s">
        <v>225</v>
      </c>
      <c r="E92" s="68"/>
      <c r="F92" s="68"/>
      <c r="G92" s="70"/>
      <c r="H92" s="136">
        <v>0</v>
      </c>
      <c r="I92" s="70"/>
      <c r="J92" s="124"/>
      <c r="K92" s="105"/>
      <c r="L92" s="106">
        <f>IF(OR($A$1&lt;1,$A$1&gt;7),0,HLOOKUP($A$1,TABLE,+AB64+1))</f>
        <v>5.7</v>
      </c>
      <c r="M92" s="107"/>
      <c r="N92" s="105" t="s">
        <v>12</v>
      </c>
      <c r="O92" s="107"/>
      <c r="P92" s="160">
        <f>IF(ISTEXT(+L92),"   N/A",ABS(+$L92-$H92))</f>
        <v>5.7</v>
      </c>
      <c r="Q92" s="96"/>
      <c r="R92" s="108"/>
      <c r="S92" s="108"/>
      <c r="Z92" s="695"/>
    </row>
    <row r="93" spans="1:26" ht="24.75" customHeight="1" x14ac:dyDescent="0.25">
      <c r="A93" s="68"/>
      <c r="B93" s="68"/>
      <c r="C93" s="68"/>
      <c r="D93" s="101" t="s">
        <v>226</v>
      </c>
      <c r="E93" s="68"/>
      <c r="F93" s="68"/>
      <c r="G93" s="68" t="s">
        <v>19</v>
      </c>
      <c r="H93" s="136">
        <v>0</v>
      </c>
      <c r="I93" s="70"/>
      <c r="J93" s="124"/>
      <c r="K93" s="105"/>
      <c r="L93" s="138">
        <f>IF(OR($A$1&lt;1,$A$1&gt;7),0,HLOOKUP($A$1,TABLE,+AB65+1))</f>
        <v>12775</v>
      </c>
      <c r="M93" s="107"/>
      <c r="N93" s="105" t="s">
        <v>12</v>
      </c>
      <c r="O93" s="107"/>
      <c r="P93" s="160">
        <f>IF(ISTEXT(+L93),"   N/A",ABS(+$L93-$H93))</f>
        <v>12775</v>
      </c>
      <c r="Q93" s="96"/>
      <c r="R93" s="108"/>
      <c r="S93" s="108"/>
      <c r="Z93" s="695"/>
    </row>
    <row r="94" spans="1:26" ht="24.75" customHeight="1" x14ac:dyDescent="0.25">
      <c r="A94" s="68"/>
      <c r="B94" s="68"/>
      <c r="C94" s="68"/>
      <c r="D94" s="101" t="s">
        <v>227</v>
      </c>
      <c r="E94" s="68"/>
      <c r="F94" s="68"/>
      <c r="G94" s="68" t="s">
        <v>19</v>
      </c>
      <c r="H94" s="137" t="e">
        <f>H93/H92</f>
        <v>#DIV/0!</v>
      </c>
      <c r="I94" s="70"/>
      <c r="J94" s="124"/>
      <c r="K94" s="105"/>
      <c r="L94" s="138">
        <f>IF(OR($A$1&lt;1,$A$1&gt;7),0,HLOOKUP($A$1,TABLE,+AB66+1))</f>
        <v>2818</v>
      </c>
      <c r="M94" s="107"/>
      <c r="N94" s="105" t="s">
        <v>12</v>
      </c>
      <c r="O94" s="107"/>
      <c r="P94" s="160" t="e">
        <f>IF(ISTEXT(+L94),"   N/A",ABS(+$L94-$H94))</f>
        <v>#DIV/0!</v>
      </c>
      <c r="Q94" s="96"/>
      <c r="R94" s="108"/>
      <c r="S94" s="108"/>
      <c r="Z94" s="695"/>
    </row>
    <row r="95" spans="1:26" ht="24.75" customHeight="1" x14ac:dyDescent="0.25">
      <c r="A95" s="68"/>
      <c r="B95" s="68"/>
      <c r="C95" s="68"/>
      <c r="D95" s="68"/>
      <c r="E95" s="68"/>
      <c r="F95" s="68"/>
      <c r="G95" s="68"/>
      <c r="H95" s="68"/>
      <c r="I95" s="68"/>
      <c r="J95" s="68"/>
      <c r="K95" s="68"/>
      <c r="L95" s="69"/>
      <c r="M95" s="68"/>
      <c r="N95" s="68"/>
      <c r="O95" s="68"/>
      <c r="P95" s="155"/>
      <c r="Q95" s="68"/>
      <c r="R95" s="131"/>
      <c r="S95" s="131"/>
      <c r="Z95" s="695"/>
    </row>
    <row r="96" spans="1:26" ht="24.75" customHeight="1" x14ac:dyDescent="0.25">
      <c r="A96" s="68"/>
      <c r="B96" s="68"/>
      <c r="C96" s="97" t="s">
        <v>291</v>
      </c>
      <c r="D96" s="68"/>
      <c r="E96" s="68"/>
      <c r="F96" s="68"/>
      <c r="G96" s="68"/>
      <c r="H96" s="68"/>
      <c r="I96" s="68"/>
      <c r="J96" s="68"/>
      <c r="K96" s="68"/>
      <c r="L96" s="69"/>
      <c r="M96" s="68"/>
      <c r="N96" s="68"/>
      <c r="O96" s="68"/>
      <c r="P96" s="155"/>
      <c r="Q96" s="68"/>
      <c r="R96" s="131"/>
      <c r="S96" s="131"/>
      <c r="Z96" s="695"/>
    </row>
    <row r="97" spans="1:26" ht="24.75" customHeight="1" x14ac:dyDescent="0.25">
      <c r="A97" s="68"/>
      <c r="B97" s="68"/>
      <c r="C97" s="68"/>
      <c r="D97" s="68" t="s">
        <v>337</v>
      </c>
      <c r="E97" s="68"/>
      <c r="F97" s="68"/>
      <c r="G97" s="68"/>
      <c r="H97" s="68"/>
      <c r="I97" s="70"/>
      <c r="J97" s="68"/>
      <c r="K97" s="68"/>
      <c r="L97" s="135">
        <f>IF(OR($A$1&lt;1,$A$1&gt;7),0,HLOOKUP($A$1,TABLE,+AB67+1))</f>
        <v>0.59099999999999997</v>
      </c>
      <c r="M97" s="107"/>
      <c r="N97" s="105" t="s">
        <v>12</v>
      </c>
      <c r="O97" s="107"/>
      <c r="P97" s="166">
        <f>IF(ISTEXT(+L97),"   N/A",ABS(+$L97-$H97))</f>
        <v>0.59099999999999997</v>
      </c>
      <c r="Q97" s="96"/>
      <c r="R97" s="108"/>
      <c r="S97" s="108"/>
      <c r="Z97" s="695"/>
    </row>
    <row r="98" spans="1:26" ht="15.75" x14ac:dyDescent="0.25">
      <c r="A98" s="68"/>
      <c r="B98" s="68"/>
      <c r="C98" s="68"/>
      <c r="D98" s="68"/>
      <c r="E98" s="68"/>
      <c r="F98" s="68"/>
      <c r="G98" s="68"/>
      <c r="H98" s="68"/>
      <c r="I98" s="70"/>
      <c r="J98" s="68"/>
      <c r="K98" s="68"/>
      <c r="L98" s="135"/>
      <c r="M98" s="107"/>
      <c r="N98" s="105"/>
      <c r="O98" s="107"/>
      <c r="P98" s="166"/>
      <c r="Q98" s="96"/>
      <c r="R98" s="110"/>
      <c r="S98" s="110"/>
      <c r="Z98" s="695"/>
    </row>
    <row r="99" spans="1:26" ht="15.75" x14ac:dyDescent="0.25">
      <c r="A99" s="68"/>
      <c r="B99" s="68"/>
      <c r="C99" s="68"/>
      <c r="D99" s="68" t="s">
        <v>336</v>
      </c>
      <c r="E99" s="68"/>
      <c r="F99" s="68"/>
      <c r="G99" s="68"/>
      <c r="H99" s="144"/>
      <c r="I99" s="68"/>
      <c r="J99" s="68"/>
      <c r="K99" s="68"/>
      <c r="L99" s="69"/>
      <c r="M99" s="68"/>
      <c r="N99" s="68"/>
      <c r="O99" s="68"/>
      <c r="P99" s="155"/>
      <c r="Q99" s="68"/>
      <c r="R99" s="131"/>
      <c r="S99" s="131"/>
      <c r="Z99" s="695"/>
    </row>
    <row r="100" spans="1:26" ht="15.75" x14ac:dyDescent="0.25">
      <c r="A100" s="68"/>
      <c r="B100" s="68"/>
      <c r="C100" s="68"/>
      <c r="D100" s="68" t="s">
        <v>485</v>
      </c>
      <c r="E100" s="68"/>
      <c r="F100" s="68"/>
      <c r="G100" s="68" t="s">
        <v>19</v>
      </c>
      <c r="H100" s="136">
        <v>0</v>
      </c>
      <c r="I100" s="70"/>
      <c r="J100" s="68"/>
      <c r="K100" s="68"/>
      <c r="L100" s="138">
        <f>IF(OR($A$1&lt;1,$A$1&gt;7),0,HLOOKUP($A$1,TABLE,+AB68+1))</f>
        <v>310780</v>
      </c>
      <c r="M100" s="107"/>
      <c r="N100" s="105" t="s">
        <v>12</v>
      </c>
      <c r="O100" s="107"/>
      <c r="P100" s="165">
        <f>IF(ISTEXT(+L100),"   N/A",ABS(+$L100-$H100))</f>
        <v>310780</v>
      </c>
      <c r="Q100" s="96"/>
      <c r="R100" s="108"/>
      <c r="S100" s="108"/>
      <c r="Z100" s="695"/>
    </row>
    <row r="101" spans="1:26" ht="12" customHeight="1" x14ac:dyDescent="0.25">
      <c r="A101" s="68"/>
      <c r="B101" s="68"/>
      <c r="C101" s="68"/>
      <c r="D101" s="68"/>
      <c r="E101" s="68"/>
      <c r="F101" s="68"/>
      <c r="G101" s="68"/>
      <c r="H101" s="144"/>
      <c r="I101" s="68"/>
      <c r="J101" s="68"/>
      <c r="K101" s="68"/>
      <c r="L101" s="69"/>
      <c r="M101" s="68"/>
      <c r="N101" s="68"/>
      <c r="O101" s="68"/>
      <c r="P101" s="155"/>
      <c r="Q101" s="68"/>
      <c r="R101" s="131"/>
      <c r="S101" s="131"/>
    </row>
    <row r="102" spans="1:26" ht="15.75" x14ac:dyDescent="0.25">
      <c r="A102" s="68"/>
      <c r="B102" s="68"/>
      <c r="C102" s="68"/>
      <c r="D102" s="68" t="s">
        <v>290</v>
      </c>
      <c r="E102" s="68"/>
      <c r="F102" s="68"/>
      <c r="G102" s="68"/>
      <c r="H102" s="144"/>
      <c r="I102" s="68"/>
      <c r="J102" s="68"/>
      <c r="K102" s="68"/>
      <c r="L102" s="69"/>
      <c r="M102" s="68"/>
      <c r="N102" s="68"/>
      <c r="O102" s="68"/>
      <c r="P102" s="155"/>
      <c r="Q102" s="68"/>
      <c r="R102" s="131"/>
      <c r="S102" s="131"/>
    </row>
    <row r="103" spans="1:26" ht="15.75" x14ac:dyDescent="0.25">
      <c r="A103" s="68"/>
      <c r="B103" s="68"/>
      <c r="C103" s="68"/>
      <c r="D103" s="68" t="s">
        <v>486</v>
      </c>
      <c r="E103" s="68"/>
      <c r="F103" s="68"/>
      <c r="G103" s="68"/>
      <c r="H103" s="145"/>
      <c r="I103" s="70"/>
      <c r="J103" s="68"/>
      <c r="K103" s="68"/>
      <c r="L103" s="135">
        <f>IF(OR($A$1&lt;1,$A$1&gt;7),0,HLOOKUP($A$1,TABLE,+AB69+1))</f>
        <v>0.315</v>
      </c>
      <c r="M103" s="107"/>
      <c r="N103" s="105" t="s">
        <v>12</v>
      </c>
      <c r="O103" s="107"/>
      <c r="P103" s="166">
        <f>IF(ISTEXT(+L103),"   N/A",ABS(+$L103-$H103))</f>
        <v>0.315</v>
      </c>
      <c r="Q103" s="96"/>
      <c r="R103" s="108"/>
      <c r="S103" s="108"/>
    </row>
    <row r="104" spans="1:26" ht="24.75" customHeight="1" x14ac:dyDescent="0.25">
      <c r="A104" s="68"/>
      <c r="B104" s="68"/>
      <c r="C104" s="68"/>
      <c r="D104" s="68"/>
      <c r="E104" s="68"/>
      <c r="F104" s="68"/>
      <c r="G104" s="68"/>
      <c r="H104" s="68"/>
      <c r="I104" s="68"/>
      <c r="J104" s="68"/>
      <c r="K104" s="68"/>
      <c r="L104" s="69"/>
      <c r="M104" s="68"/>
      <c r="N104" s="68"/>
      <c r="O104" s="68"/>
      <c r="P104" s="155"/>
      <c r="Q104" s="68"/>
      <c r="R104" s="68"/>
      <c r="S104" s="68"/>
    </row>
    <row r="105" spans="1:26" ht="24.75" customHeight="1" x14ac:dyDescent="0.25">
      <c r="A105" s="68"/>
      <c r="B105" s="68"/>
      <c r="C105" s="68"/>
      <c r="D105" s="68"/>
      <c r="E105" s="68"/>
      <c r="F105" s="68"/>
      <c r="G105" s="68"/>
      <c r="H105" s="68"/>
      <c r="I105" s="68"/>
      <c r="J105" s="68"/>
      <c r="K105" s="68"/>
      <c r="L105" s="69"/>
      <c r="M105" s="68"/>
      <c r="N105" s="68"/>
      <c r="O105" s="68"/>
      <c r="P105" s="155"/>
      <c r="Q105" s="68"/>
      <c r="R105" s="68"/>
      <c r="S105" s="68"/>
    </row>
    <row r="106" spans="1:26" ht="24.75" customHeight="1" x14ac:dyDescent="0.25">
      <c r="A106" s="68"/>
      <c r="B106" s="68"/>
      <c r="C106" s="68"/>
      <c r="D106" s="68"/>
      <c r="E106" s="68"/>
      <c r="F106" s="68"/>
      <c r="G106" s="68"/>
      <c r="H106" s="68"/>
      <c r="I106" s="68"/>
      <c r="J106" s="68"/>
      <c r="K106" s="68"/>
      <c r="L106" s="69"/>
      <c r="M106" s="68"/>
      <c r="N106" s="68"/>
      <c r="O106" s="68"/>
      <c r="P106" s="155"/>
      <c r="Q106" s="68"/>
      <c r="R106" s="68"/>
      <c r="S106" s="68"/>
    </row>
    <row r="107" spans="1:26" ht="24.75" customHeight="1" x14ac:dyDescent="0.25">
      <c r="A107" s="68"/>
      <c r="B107" s="68"/>
      <c r="C107" s="68"/>
      <c r="D107" s="68"/>
      <c r="E107" s="68"/>
      <c r="F107" s="68"/>
      <c r="G107" s="68"/>
      <c r="H107" s="68"/>
      <c r="I107" s="68"/>
      <c r="J107" s="68"/>
      <c r="K107" s="68"/>
      <c r="L107" s="69"/>
      <c r="M107" s="68"/>
      <c r="N107" s="68"/>
      <c r="O107" s="68"/>
      <c r="P107" s="155"/>
      <c r="Q107" s="68"/>
      <c r="R107" s="68"/>
      <c r="S107" s="68"/>
    </row>
    <row r="108" spans="1:26" ht="24.75" customHeight="1" x14ac:dyDescent="0.25">
      <c r="A108" s="68"/>
      <c r="B108" s="68"/>
      <c r="C108" s="68"/>
      <c r="D108" s="68"/>
      <c r="E108" s="68"/>
      <c r="F108" s="68"/>
      <c r="G108" s="68"/>
      <c r="H108" s="68"/>
      <c r="I108" s="68"/>
      <c r="J108" s="68"/>
      <c r="K108" s="68"/>
      <c r="L108" s="69"/>
      <c r="M108" s="68"/>
      <c r="N108" s="68"/>
      <c r="O108" s="68"/>
      <c r="P108" s="155"/>
      <c r="Q108" s="68"/>
      <c r="R108" s="68"/>
      <c r="S108" s="68"/>
    </row>
    <row r="109" spans="1:26" ht="24.75" customHeight="1" x14ac:dyDescent="0.25">
      <c r="A109" s="68"/>
      <c r="B109" s="68"/>
      <c r="C109" s="68"/>
      <c r="D109" s="68"/>
      <c r="E109" s="68"/>
      <c r="F109" s="68"/>
      <c r="G109" s="68"/>
      <c r="H109" s="68"/>
      <c r="I109" s="68"/>
      <c r="J109" s="68"/>
      <c r="K109" s="68"/>
      <c r="L109" s="69"/>
      <c r="M109" s="68"/>
      <c r="N109" s="68"/>
      <c r="O109" s="68"/>
      <c r="P109" s="155"/>
      <c r="Q109" s="68"/>
      <c r="R109" s="68"/>
      <c r="S109" s="68"/>
    </row>
    <row r="110" spans="1:26" ht="24.75" customHeight="1" x14ac:dyDescent="0.25">
      <c r="A110" s="68"/>
      <c r="B110" s="68"/>
      <c r="C110" s="68"/>
      <c r="D110" s="68"/>
      <c r="E110" s="68"/>
      <c r="F110" s="68"/>
      <c r="G110" s="68"/>
      <c r="H110" s="68"/>
      <c r="I110" s="68"/>
      <c r="J110" s="68"/>
      <c r="K110" s="68"/>
      <c r="L110" s="69"/>
      <c r="M110" s="68"/>
      <c r="N110" s="68"/>
      <c r="O110" s="68"/>
      <c r="P110" s="155"/>
      <c r="Q110" s="68"/>
      <c r="R110" s="68"/>
      <c r="S110" s="68"/>
    </row>
    <row r="111" spans="1:26" ht="24.75" customHeight="1" x14ac:dyDescent="0.25">
      <c r="A111" s="68"/>
      <c r="B111" s="68"/>
      <c r="C111" s="68"/>
      <c r="D111" s="68"/>
      <c r="E111" s="68"/>
      <c r="F111" s="68"/>
      <c r="G111" s="68"/>
      <c r="H111" s="68"/>
      <c r="I111" s="68"/>
      <c r="J111" s="68"/>
      <c r="K111" s="68"/>
      <c r="L111" s="69"/>
      <c r="M111" s="68"/>
      <c r="N111" s="68"/>
      <c r="O111" s="68"/>
      <c r="P111" s="155"/>
      <c r="Q111" s="68"/>
      <c r="R111" s="68"/>
      <c r="S111" s="68"/>
    </row>
    <row r="112" spans="1:26" ht="24.75" customHeight="1" x14ac:dyDescent="0.25">
      <c r="A112" s="68"/>
      <c r="B112" s="68"/>
      <c r="C112" s="68"/>
      <c r="D112" s="68"/>
      <c r="E112" s="68"/>
      <c r="F112" s="68"/>
      <c r="G112" s="68"/>
      <c r="H112" s="68"/>
      <c r="I112" s="68"/>
      <c r="J112" s="68"/>
      <c r="K112" s="68"/>
      <c r="L112" s="69"/>
      <c r="M112" s="68"/>
      <c r="N112" s="68"/>
      <c r="O112" s="68"/>
      <c r="P112" s="155"/>
      <c r="Q112" s="68"/>
      <c r="R112" s="68"/>
      <c r="S112" s="68"/>
    </row>
    <row r="113" spans="1:19" ht="24.75" customHeight="1" x14ac:dyDescent="0.25">
      <c r="A113" s="68"/>
      <c r="B113" s="68"/>
      <c r="C113" s="68"/>
      <c r="D113" s="68"/>
      <c r="E113" s="68"/>
      <c r="F113" s="68"/>
      <c r="G113" s="68"/>
      <c r="H113" s="68"/>
      <c r="I113" s="68"/>
      <c r="J113" s="68"/>
      <c r="K113" s="68"/>
      <c r="L113" s="69"/>
      <c r="M113" s="68"/>
      <c r="N113" s="68"/>
      <c r="O113" s="68"/>
      <c r="P113" s="155"/>
      <c r="Q113" s="68"/>
      <c r="R113" s="68"/>
      <c r="S113" s="68"/>
    </row>
    <row r="114" spans="1:19" ht="24.75" customHeight="1" x14ac:dyDescent="0.25">
      <c r="A114" s="68"/>
      <c r="B114" s="68"/>
      <c r="C114" s="68"/>
      <c r="D114" s="68"/>
      <c r="E114" s="68"/>
      <c r="F114" s="68"/>
      <c r="G114" s="68"/>
      <c r="H114" s="68"/>
      <c r="I114" s="68"/>
      <c r="J114" s="68"/>
      <c r="K114" s="68"/>
      <c r="L114" s="69"/>
      <c r="M114" s="68"/>
      <c r="N114" s="68"/>
      <c r="O114" s="68"/>
      <c r="P114" s="155"/>
      <c r="Q114" s="68"/>
      <c r="R114" s="68"/>
      <c r="S114" s="68"/>
    </row>
    <row r="115" spans="1:19" ht="24.75" customHeight="1" x14ac:dyDescent="0.25">
      <c r="A115" s="68"/>
      <c r="B115" s="68"/>
      <c r="C115" s="68"/>
      <c r="D115" s="68"/>
      <c r="E115" s="68"/>
      <c r="F115" s="68"/>
      <c r="G115" s="68"/>
      <c r="H115" s="68"/>
      <c r="I115" s="68"/>
      <c r="J115" s="68"/>
      <c r="K115" s="68"/>
      <c r="L115" s="69"/>
      <c r="M115" s="68"/>
      <c r="N115" s="68"/>
      <c r="O115" s="68"/>
      <c r="P115" s="155"/>
      <c r="Q115" s="68"/>
      <c r="R115" s="68"/>
      <c r="S115" s="68"/>
    </row>
    <row r="116" spans="1:19" ht="24.75" customHeight="1" x14ac:dyDescent="0.25">
      <c r="A116" s="68"/>
      <c r="B116" s="68"/>
      <c r="C116" s="68"/>
      <c r="D116" s="68"/>
      <c r="E116" s="68"/>
      <c r="F116" s="68"/>
      <c r="G116" s="68"/>
      <c r="H116" s="68"/>
      <c r="I116" s="68"/>
      <c r="J116" s="68"/>
      <c r="K116" s="68"/>
      <c r="L116" s="69"/>
      <c r="M116" s="68"/>
      <c r="N116" s="68"/>
      <c r="O116" s="68"/>
      <c r="P116" s="155"/>
      <c r="Q116" s="68"/>
      <c r="R116" s="68"/>
      <c r="S116" s="68"/>
    </row>
    <row r="117" spans="1:19" ht="24.75" customHeight="1" x14ac:dyDescent="0.25">
      <c r="A117" s="68"/>
      <c r="B117" s="68"/>
      <c r="C117" s="68"/>
      <c r="D117" s="68"/>
      <c r="E117" s="68"/>
      <c r="F117" s="68"/>
      <c r="G117" s="68"/>
      <c r="H117" s="68"/>
      <c r="I117" s="68"/>
      <c r="J117" s="68"/>
      <c r="K117" s="68"/>
      <c r="L117" s="69"/>
      <c r="M117" s="68"/>
      <c r="N117" s="68"/>
      <c r="O117" s="68"/>
      <c r="P117" s="155"/>
      <c r="Q117" s="68"/>
      <c r="R117" s="68"/>
      <c r="S117" s="68"/>
    </row>
    <row r="118" spans="1:19" ht="24.75" customHeight="1" x14ac:dyDescent="0.25">
      <c r="A118" s="68"/>
      <c r="B118" s="68"/>
      <c r="C118" s="68"/>
      <c r="D118" s="68"/>
      <c r="E118" s="68"/>
      <c r="F118" s="68"/>
      <c r="G118" s="68"/>
      <c r="H118" s="68"/>
      <c r="I118" s="68"/>
      <c r="J118" s="68"/>
      <c r="K118" s="68"/>
      <c r="L118" s="69"/>
      <c r="M118" s="68"/>
      <c r="N118" s="68"/>
      <c r="O118" s="68"/>
      <c r="P118" s="155"/>
      <c r="Q118" s="68"/>
      <c r="R118" s="68"/>
      <c r="S118" s="68"/>
    </row>
    <row r="119" spans="1:19" ht="24.75" customHeight="1" x14ac:dyDescent="0.25">
      <c r="A119" s="68"/>
      <c r="B119" s="68"/>
      <c r="C119" s="68"/>
      <c r="D119" s="68"/>
      <c r="E119" s="68"/>
      <c r="F119" s="68"/>
      <c r="G119" s="68"/>
      <c r="H119" s="68"/>
      <c r="I119" s="68"/>
      <c r="J119" s="68"/>
      <c r="K119" s="68"/>
      <c r="L119" s="69"/>
      <c r="M119" s="68"/>
      <c r="N119" s="68"/>
      <c r="O119" s="68"/>
      <c r="P119" s="155"/>
      <c r="Q119" s="68"/>
      <c r="R119" s="68"/>
      <c r="S119" s="68"/>
    </row>
    <row r="120" spans="1:19" ht="24.75" customHeight="1" x14ac:dyDescent="0.25">
      <c r="A120" s="68"/>
      <c r="B120" s="68"/>
      <c r="C120" s="68"/>
      <c r="D120" s="68"/>
      <c r="E120" s="68"/>
      <c r="F120" s="68"/>
      <c r="G120" s="68"/>
      <c r="H120" s="68"/>
      <c r="I120" s="68"/>
      <c r="J120" s="68"/>
      <c r="K120" s="68"/>
      <c r="L120" s="69"/>
      <c r="M120" s="68"/>
      <c r="N120" s="68"/>
      <c r="O120" s="68"/>
      <c r="P120" s="155"/>
      <c r="Q120" s="68"/>
      <c r="R120" s="68"/>
      <c r="S120" s="68"/>
    </row>
    <row r="121" spans="1:19" ht="24.75" customHeight="1" x14ac:dyDescent="0.25">
      <c r="A121" s="68"/>
      <c r="B121" s="68"/>
      <c r="C121" s="68"/>
      <c r="D121" s="68"/>
      <c r="E121" s="68"/>
      <c r="F121" s="68"/>
      <c r="G121" s="68"/>
      <c r="H121" s="68"/>
      <c r="I121" s="68"/>
      <c r="J121" s="68"/>
      <c r="K121" s="68"/>
      <c r="L121" s="69"/>
      <c r="M121" s="68"/>
      <c r="N121" s="68"/>
      <c r="O121" s="68"/>
      <c r="P121" s="155"/>
      <c r="Q121" s="68"/>
      <c r="R121" s="68"/>
      <c r="S121" s="68"/>
    </row>
    <row r="122" spans="1:19" ht="24.75" customHeight="1" x14ac:dyDescent="0.25">
      <c r="A122" s="68"/>
      <c r="B122" s="68"/>
      <c r="C122" s="68"/>
      <c r="D122" s="68"/>
      <c r="E122" s="68"/>
      <c r="F122" s="68"/>
      <c r="G122" s="68"/>
      <c r="H122" s="68"/>
      <c r="I122" s="68"/>
      <c r="J122" s="68"/>
      <c r="K122" s="68"/>
      <c r="L122" s="69"/>
      <c r="M122" s="68"/>
      <c r="N122" s="68"/>
      <c r="O122" s="68"/>
      <c r="P122" s="155"/>
      <c r="Q122" s="68"/>
      <c r="R122" s="68"/>
      <c r="S122" s="68"/>
    </row>
    <row r="123" spans="1:19" ht="24.75" customHeight="1" x14ac:dyDescent="0.25">
      <c r="A123" s="68"/>
      <c r="B123" s="68"/>
      <c r="C123" s="68"/>
      <c r="D123" s="68"/>
      <c r="E123" s="68"/>
      <c r="F123" s="68"/>
      <c r="G123" s="68"/>
      <c r="H123" s="68"/>
      <c r="I123" s="68"/>
      <c r="J123" s="68"/>
      <c r="K123" s="68"/>
      <c r="L123" s="69"/>
      <c r="M123" s="68"/>
      <c r="N123" s="68"/>
      <c r="O123" s="68"/>
      <c r="P123" s="155"/>
      <c r="Q123" s="68"/>
      <c r="R123" s="68"/>
      <c r="S123" s="68"/>
    </row>
    <row r="124" spans="1:19" ht="24.75" customHeight="1" x14ac:dyDescent="0.25">
      <c r="A124" s="68"/>
      <c r="B124" s="68"/>
      <c r="C124" s="68"/>
      <c r="D124" s="68"/>
      <c r="E124" s="68"/>
      <c r="F124" s="68"/>
      <c r="G124" s="68"/>
      <c r="H124" s="68"/>
      <c r="I124" s="68"/>
      <c r="J124" s="68"/>
      <c r="K124" s="68"/>
      <c r="L124" s="69"/>
      <c r="M124" s="68"/>
      <c r="N124" s="68"/>
      <c r="O124" s="68"/>
      <c r="P124" s="155"/>
      <c r="Q124" s="68"/>
      <c r="R124" s="68"/>
      <c r="S124" s="68"/>
    </row>
    <row r="125" spans="1:19" ht="24.75" customHeight="1" x14ac:dyDescent="0.25">
      <c r="A125" s="68"/>
      <c r="B125" s="68"/>
      <c r="C125" s="68"/>
      <c r="D125" s="68"/>
      <c r="E125" s="68"/>
      <c r="F125" s="68"/>
      <c r="G125" s="68"/>
      <c r="H125" s="68"/>
      <c r="I125" s="68"/>
      <c r="J125" s="68"/>
      <c r="K125" s="68"/>
      <c r="L125" s="69"/>
      <c r="M125" s="68"/>
      <c r="N125" s="68"/>
      <c r="O125" s="68"/>
      <c r="P125" s="155"/>
      <c r="Q125" s="68"/>
      <c r="R125" s="68"/>
      <c r="S125" s="68"/>
    </row>
    <row r="126" spans="1:19" ht="24.75" customHeight="1" x14ac:dyDescent="0.25">
      <c r="A126" s="68"/>
      <c r="B126" s="68"/>
      <c r="C126" s="68"/>
      <c r="D126" s="68"/>
      <c r="E126" s="68"/>
      <c r="F126" s="68"/>
      <c r="G126" s="68"/>
      <c r="H126" s="68"/>
      <c r="I126" s="68"/>
      <c r="J126" s="68"/>
      <c r="K126" s="68"/>
      <c r="L126" s="69"/>
      <c r="M126" s="68"/>
      <c r="N126" s="68"/>
      <c r="O126" s="68"/>
      <c r="P126" s="155"/>
      <c r="Q126" s="68"/>
      <c r="R126" s="68"/>
      <c r="S126" s="68"/>
    </row>
    <row r="127" spans="1:19" ht="24.75" customHeight="1" x14ac:dyDescent="0.25">
      <c r="A127" s="68"/>
      <c r="B127" s="68"/>
      <c r="C127" s="68"/>
      <c r="D127" s="68"/>
      <c r="E127" s="68"/>
      <c r="F127" s="68"/>
      <c r="G127" s="68"/>
      <c r="H127" s="68"/>
      <c r="I127" s="68"/>
      <c r="J127" s="68"/>
      <c r="K127" s="68"/>
      <c r="L127" s="69"/>
      <c r="M127" s="68"/>
      <c r="N127" s="68"/>
      <c r="O127" s="68"/>
      <c r="P127" s="155"/>
      <c r="Q127" s="68"/>
      <c r="R127" s="68"/>
      <c r="S127" s="68"/>
    </row>
    <row r="128" spans="1:19" ht="24.75" customHeight="1" x14ac:dyDescent="0.25">
      <c r="A128" s="68"/>
      <c r="B128" s="68"/>
      <c r="C128" s="68"/>
      <c r="D128" s="68"/>
      <c r="E128" s="68"/>
      <c r="F128" s="68"/>
      <c r="G128" s="68"/>
      <c r="H128" s="68"/>
      <c r="I128" s="68"/>
      <c r="J128" s="68"/>
      <c r="K128" s="68"/>
      <c r="L128" s="69"/>
      <c r="M128" s="68"/>
      <c r="N128" s="68"/>
      <c r="O128" s="68"/>
      <c r="P128" s="155"/>
      <c r="Q128" s="68"/>
      <c r="R128" s="68"/>
      <c r="S128" s="68"/>
    </row>
    <row r="129" spans="1:19" ht="24.75" customHeight="1" x14ac:dyDescent="0.25">
      <c r="A129" s="68"/>
      <c r="B129" s="68"/>
      <c r="C129" s="68"/>
      <c r="D129" s="68"/>
      <c r="E129" s="68"/>
      <c r="F129" s="68"/>
      <c r="G129" s="68"/>
      <c r="H129" s="68"/>
      <c r="I129" s="68"/>
      <c r="J129" s="68"/>
      <c r="K129" s="68"/>
      <c r="L129" s="69"/>
      <c r="M129" s="68"/>
      <c r="N129" s="68"/>
      <c r="O129" s="68"/>
      <c r="P129" s="155"/>
      <c r="Q129" s="68"/>
      <c r="R129" s="68"/>
      <c r="S129" s="68"/>
    </row>
    <row r="130" spans="1:19" ht="24.75" customHeight="1" x14ac:dyDescent="0.25">
      <c r="A130" s="68"/>
      <c r="B130" s="68"/>
      <c r="C130" s="68"/>
      <c r="D130" s="68"/>
      <c r="E130" s="68"/>
      <c r="F130" s="68"/>
      <c r="G130" s="68"/>
      <c r="H130" s="68"/>
      <c r="I130" s="68"/>
      <c r="J130" s="68"/>
      <c r="K130" s="68"/>
      <c r="L130" s="69"/>
      <c r="M130" s="68"/>
      <c r="N130" s="68"/>
      <c r="O130" s="68"/>
      <c r="P130" s="155"/>
      <c r="Q130" s="68"/>
      <c r="R130" s="68"/>
      <c r="S130" s="68"/>
    </row>
    <row r="131" spans="1:19" ht="24.75" customHeight="1" x14ac:dyDescent="0.25">
      <c r="A131" s="68"/>
      <c r="B131" s="68"/>
      <c r="C131" s="68"/>
      <c r="D131" s="68"/>
      <c r="E131" s="68"/>
      <c r="F131" s="68"/>
      <c r="G131" s="68"/>
      <c r="H131" s="68"/>
      <c r="I131" s="68"/>
      <c r="J131" s="68"/>
      <c r="K131" s="68"/>
      <c r="L131" s="69"/>
      <c r="M131" s="68"/>
      <c r="N131" s="68"/>
      <c r="O131" s="68"/>
      <c r="P131" s="155"/>
      <c r="Q131" s="68"/>
      <c r="R131" s="68"/>
      <c r="S131" s="68"/>
    </row>
    <row r="132" spans="1:19" ht="24.75" customHeight="1" x14ac:dyDescent="0.25">
      <c r="A132" s="68"/>
      <c r="B132" s="68"/>
      <c r="C132" s="68"/>
      <c r="D132" s="68"/>
      <c r="E132" s="68"/>
      <c r="F132" s="68"/>
      <c r="G132" s="68"/>
      <c r="H132" s="68"/>
      <c r="I132" s="68"/>
      <c r="J132" s="68"/>
      <c r="K132" s="68"/>
      <c r="L132" s="69"/>
      <c r="M132" s="68"/>
      <c r="N132" s="68"/>
      <c r="O132" s="68"/>
      <c r="P132" s="155"/>
      <c r="Q132" s="68"/>
      <c r="R132" s="68"/>
      <c r="S132" s="68"/>
    </row>
    <row r="133" spans="1:19" ht="24.75" customHeight="1" x14ac:dyDescent="0.25">
      <c r="A133" s="68"/>
      <c r="B133" s="68"/>
      <c r="C133" s="68"/>
      <c r="D133" s="68"/>
      <c r="E133" s="68"/>
      <c r="F133" s="68"/>
      <c r="G133" s="68"/>
      <c r="H133" s="68"/>
      <c r="I133" s="68"/>
      <c r="J133" s="68"/>
      <c r="K133" s="68"/>
      <c r="L133" s="69"/>
      <c r="M133" s="68"/>
      <c r="N133" s="68"/>
      <c r="O133" s="68"/>
      <c r="P133" s="155"/>
      <c r="Q133" s="68"/>
      <c r="R133" s="68"/>
      <c r="S133" s="68"/>
    </row>
    <row r="134" spans="1:19" ht="24.75" customHeight="1" x14ac:dyDescent="0.25">
      <c r="A134" s="68"/>
      <c r="B134" s="68"/>
      <c r="C134" s="68"/>
      <c r="D134" s="68"/>
      <c r="E134" s="68"/>
      <c r="F134" s="68"/>
      <c r="G134" s="68"/>
      <c r="H134" s="68"/>
      <c r="I134" s="68"/>
      <c r="J134" s="68"/>
      <c r="K134" s="68"/>
      <c r="L134" s="69"/>
      <c r="M134" s="68"/>
      <c r="N134" s="68"/>
      <c r="O134" s="68"/>
      <c r="P134" s="155"/>
      <c r="Q134" s="68"/>
      <c r="R134" s="68"/>
      <c r="S134" s="68"/>
    </row>
    <row r="135" spans="1:19" ht="24.75" customHeight="1" x14ac:dyDescent="0.25">
      <c r="A135" s="68"/>
      <c r="B135" s="68"/>
      <c r="C135" s="68"/>
      <c r="D135" s="68"/>
      <c r="E135" s="68"/>
      <c r="F135" s="68"/>
      <c r="G135" s="68"/>
      <c r="H135" s="68"/>
      <c r="I135" s="68"/>
      <c r="J135" s="68"/>
      <c r="K135" s="68"/>
      <c r="L135" s="69"/>
      <c r="M135" s="68"/>
      <c r="N135" s="68"/>
      <c r="O135" s="68"/>
      <c r="P135" s="155"/>
      <c r="Q135" s="68"/>
      <c r="R135" s="68"/>
      <c r="S135" s="68"/>
    </row>
    <row r="136" spans="1:19" ht="24.75" customHeight="1" x14ac:dyDescent="0.25">
      <c r="A136" s="68"/>
      <c r="B136" s="68"/>
      <c r="C136" s="68"/>
      <c r="D136" s="68"/>
      <c r="E136" s="68"/>
      <c r="F136" s="68"/>
      <c r="G136" s="68"/>
      <c r="H136" s="68"/>
      <c r="I136" s="68"/>
      <c r="J136" s="68"/>
      <c r="K136" s="68"/>
      <c r="L136" s="69"/>
      <c r="M136" s="68"/>
      <c r="N136" s="68"/>
      <c r="O136" s="68"/>
      <c r="P136" s="155"/>
      <c r="Q136" s="68"/>
      <c r="R136" s="68"/>
      <c r="S136" s="68"/>
    </row>
    <row r="137" spans="1:19" ht="24.75" customHeight="1" x14ac:dyDescent="0.25">
      <c r="A137" s="68"/>
      <c r="B137" s="68"/>
      <c r="C137" s="68"/>
      <c r="D137" s="68"/>
      <c r="E137" s="68"/>
      <c r="F137" s="68"/>
      <c r="G137" s="68"/>
      <c r="H137" s="68"/>
      <c r="I137" s="68"/>
      <c r="J137" s="68"/>
      <c r="K137" s="68"/>
      <c r="L137" s="69"/>
      <c r="M137" s="68"/>
      <c r="N137" s="68"/>
      <c r="O137" s="68"/>
      <c r="P137" s="155"/>
      <c r="Q137" s="68"/>
      <c r="R137" s="68"/>
      <c r="S137" s="68"/>
    </row>
    <row r="138" spans="1:19" ht="24.75" customHeight="1" x14ac:dyDescent="0.25">
      <c r="A138" s="68"/>
      <c r="B138" s="68"/>
      <c r="C138" s="68"/>
      <c r="D138" s="68"/>
      <c r="E138" s="68"/>
      <c r="F138" s="68"/>
      <c r="G138" s="68"/>
      <c r="H138" s="68"/>
      <c r="I138" s="68"/>
      <c r="J138" s="68"/>
      <c r="K138" s="68"/>
      <c r="L138" s="69"/>
      <c r="M138" s="68"/>
      <c r="N138" s="68"/>
      <c r="O138" s="68"/>
      <c r="P138" s="155"/>
      <c r="Q138" s="68"/>
      <c r="R138" s="68"/>
      <c r="S138" s="68"/>
    </row>
    <row r="139" spans="1:19" ht="24.75" customHeight="1" x14ac:dyDescent="0.25">
      <c r="A139" s="68"/>
      <c r="B139" s="68"/>
      <c r="C139" s="68"/>
      <c r="D139" s="68"/>
      <c r="E139" s="68"/>
      <c r="F139" s="68"/>
      <c r="G139" s="68"/>
      <c r="H139" s="68"/>
      <c r="I139" s="68"/>
      <c r="J139" s="68"/>
      <c r="K139" s="68"/>
      <c r="L139" s="69"/>
      <c r="M139" s="68"/>
      <c r="N139" s="68"/>
      <c r="O139" s="68"/>
      <c r="P139" s="155"/>
      <c r="Q139" s="68"/>
      <c r="R139" s="68"/>
      <c r="S139" s="68"/>
    </row>
    <row r="140" spans="1:19" ht="24.75" customHeight="1" x14ac:dyDescent="0.25">
      <c r="A140" s="68"/>
      <c r="B140" s="68"/>
      <c r="C140" s="68"/>
      <c r="D140" s="68"/>
      <c r="E140" s="68"/>
      <c r="F140" s="68"/>
      <c r="G140" s="68"/>
      <c r="H140" s="68"/>
      <c r="I140" s="68"/>
      <c r="J140" s="68"/>
      <c r="K140" s="68"/>
      <c r="L140" s="69"/>
      <c r="M140" s="68"/>
      <c r="N140" s="68"/>
      <c r="O140" s="68"/>
      <c r="P140" s="155"/>
      <c r="Q140" s="68"/>
      <c r="R140" s="68"/>
      <c r="S140" s="68"/>
    </row>
    <row r="141" spans="1:19" ht="24.75" customHeight="1" x14ac:dyDescent="0.25">
      <c r="A141" s="68"/>
      <c r="B141" s="68"/>
      <c r="C141" s="68"/>
      <c r="D141" s="68"/>
      <c r="E141" s="68"/>
      <c r="F141" s="68"/>
      <c r="G141" s="68"/>
      <c r="H141" s="68"/>
      <c r="I141" s="68"/>
      <c r="J141" s="68"/>
      <c r="K141" s="68"/>
      <c r="L141" s="69"/>
      <c r="M141" s="68"/>
      <c r="N141" s="68"/>
      <c r="O141" s="68"/>
      <c r="P141" s="155"/>
      <c r="Q141" s="68"/>
      <c r="R141" s="68"/>
      <c r="S141" s="68"/>
    </row>
    <row r="142" spans="1:19" ht="24.75" customHeight="1" x14ac:dyDescent="0.25">
      <c r="A142" s="68"/>
      <c r="B142" s="68"/>
      <c r="C142" s="68"/>
      <c r="D142" s="68"/>
      <c r="E142" s="68"/>
      <c r="F142" s="68"/>
      <c r="G142" s="68"/>
      <c r="H142" s="68"/>
      <c r="I142" s="68"/>
      <c r="J142" s="68"/>
      <c r="K142" s="68"/>
      <c r="L142" s="69"/>
      <c r="M142" s="68"/>
      <c r="N142" s="68"/>
      <c r="O142" s="68"/>
      <c r="P142" s="155"/>
      <c r="Q142" s="68"/>
      <c r="R142" s="68"/>
      <c r="S142" s="68"/>
    </row>
    <row r="143" spans="1:19" ht="24.75" customHeight="1" x14ac:dyDescent="0.25">
      <c r="A143" s="68"/>
      <c r="B143" s="68"/>
      <c r="C143" s="68"/>
      <c r="D143" s="68"/>
      <c r="E143" s="68"/>
      <c r="F143" s="68"/>
      <c r="G143" s="68"/>
      <c r="H143" s="68"/>
      <c r="I143" s="68"/>
      <c r="J143" s="68"/>
      <c r="K143" s="68"/>
      <c r="L143" s="69"/>
      <c r="M143" s="68"/>
      <c r="N143" s="68"/>
      <c r="O143" s="68"/>
      <c r="P143" s="155"/>
      <c r="Q143" s="68"/>
      <c r="R143" s="68"/>
      <c r="S143" s="68"/>
    </row>
    <row r="144" spans="1:19" ht="24.75" customHeight="1" x14ac:dyDescent="0.25">
      <c r="A144" s="68"/>
      <c r="B144" s="68"/>
      <c r="C144" s="68"/>
      <c r="D144" s="68"/>
      <c r="E144" s="68"/>
      <c r="F144" s="68"/>
      <c r="G144" s="68"/>
      <c r="H144" s="68"/>
      <c r="I144" s="68"/>
      <c r="J144" s="68"/>
      <c r="K144" s="68"/>
      <c r="L144" s="69"/>
      <c r="M144" s="68"/>
      <c r="N144" s="68"/>
      <c r="O144" s="68"/>
      <c r="P144" s="155"/>
      <c r="Q144" s="68"/>
      <c r="R144" s="68"/>
      <c r="S144" s="68"/>
    </row>
    <row r="145" spans="1:19" ht="24.75" customHeight="1" x14ac:dyDescent="0.25">
      <c r="A145" s="68"/>
      <c r="B145" s="68"/>
      <c r="C145" s="68"/>
      <c r="D145" s="68"/>
      <c r="E145" s="68"/>
      <c r="F145" s="68"/>
      <c r="G145" s="68"/>
      <c r="H145" s="68"/>
      <c r="I145" s="68"/>
      <c r="J145" s="68"/>
      <c r="K145" s="68"/>
      <c r="L145" s="69"/>
      <c r="M145" s="68"/>
      <c r="N145" s="68"/>
      <c r="O145" s="68"/>
      <c r="P145" s="155"/>
      <c r="Q145" s="68"/>
      <c r="R145" s="68"/>
      <c r="S145" s="68"/>
    </row>
    <row r="146" spans="1:19" ht="24.75" customHeight="1" x14ac:dyDescent="0.25">
      <c r="A146" s="68"/>
      <c r="B146" s="68"/>
      <c r="C146" s="68"/>
      <c r="D146" s="68"/>
      <c r="E146" s="68"/>
      <c r="F146" s="68"/>
      <c r="G146" s="68"/>
      <c r="H146" s="68"/>
      <c r="I146" s="68"/>
      <c r="J146" s="68"/>
      <c r="K146" s="68"/>
      <c r="L146" s="69"/>
      <c r="M146" s="68"/>
      <c r="N146" s="68"/>
      <c r="O146" s="68"/>
      <c r="P146" s="155"/>
      <c r="Q146" s="68"/>
      <c r="R146" s="68"/>
      <c r="S146" s="68"/>
    </row>
    <row r="147" spans="1:19" ht="24.75" customHeight="1" x14ac:dyDescent="0.25">
      <c r="A147" s="68"/>
      <c r="B147" s="68"/>
      <c r="C147" s="68"/>
      <c r="D147" s="68"/>
      <c r="E147" s="68"/>
      <c r="F147" s="68"/>
      <c r="G147" s="68"/>
      <c r="H147" s="68"/>
      <c r="I147" s="68"/>
      <c r="J147" s="68"/>
      <c r="K147" s="68"/>
      <c r="L147" s="69"/>
      <c r="M147" s="68"/>
      <c r="N147" s="68"/>
      <c r="O147" s="68"/>
      <c r="P147" s="155"/>
      <c r="Q147" s="68"/>
      <c r="R147" s="68"/>
      <c r="S147" s="68"/>
    </row>
    <row r="148" spans="1:19" ht="24.75" customHeight="1" x14ac:dyDescent="0.25">
      <c r="A148" s="68"/>
      <c r="B148" s="68"/>
      <c r="C148" s="68"/>
      <c r="D148" s="68"/>
      <c r="E148" s="68"/>
      <c r="F148" s="68"/>
      <c r="G148" s="68"/>
      <c r="H148" s="68"/>
      <c r="I148" s="68"/>
      <c r="J148" s="68"/>
      <c r="K148" s="68"/>
      <c r="L148" s="69"/>
      <c r="M148" s="68"/>
      <c r="N148" s="68"/>
      <c r="O148" s="68"/>
      <c r="P148" s="155"/>
      <c r="Q148" s="68"/>
      <c r="R148" s="68"/>
      <c r="S148" s="68"/>
    </row>
    <row r="149" spans="1:19" ht="24.75" customHeight="1" x14ac:dyDescent="0.25">
      <c r="A149" s="68"/>
      <c r="B149" s="68"/>
      <c r="C149" s="68"/>
      <c r="D149" s="68"/>
      <c r="E149" s="68"/>
      <c r="F149" s="68"/>
      <c r="G149" s="68"/>
      <c r="H149" s="68"/>
      <c r="I149" s="68"/>
      <c r="J149" s="68"/>
      <c r="K149" s="68"/>
      <c r="L149" s="69"/>
      <c r="M149" s="68"/>
      <c r="N149" s="68"/>
      <c r="O149" s="68"/>
      <c r="P149" s="155"/>
      <c r="Q149" s="68"/>
      <c r="R149" s="68"/>
      <c r="S149" s="68"/>
    </row>
    <row r="150" spans="1:19" ht="24.75" customHeight="1" x14ac:dyDescent="0.25">
      <c r="A150" s="68"/>
      <c r="B150" s="68"/>
      <c r="C150" s="68"/>
      <c r="D150" s="68"/>
      <c r="E150" s="68"/>
      <c r="F150" s="68"/>
      <c r="G150" s="68"/>
      <c r="H150" s="68"/>
      <c r="I150" s="68"/>
      <c r="J150" s="68"/>
      <c r="K150" s="68"/>
      <c r="L150" s="69"/>
      <c r="M150" s="68"/>
      <c r="N150" s="68"/>
      <c r="O150" s="68"/>
      <c r="P150" s="155"/>
      <c r="Q150" s="68"/>
      <c r="R150" s="68"/>
      <c r="S150" s="68"/>
    </row>
    <row r="64956" spans="18:19" ht="24.75" customHeight="1" x14ac:dyDescent="0.25">
      <c r="R64956" s="7"/>
      <c r="S64956" s="8"/>
    </row>
  </sheetData>
  <mergeCells count="13">
    <mergeCell ref="J78:L78"/>
    <mergeCell ref="J84:L84"/>
    <mergeCell ref="J90:L90"/>
    <mergeCell ref="J47:L47"/>
    <mergeCell ref="J53:L53"/>
    <mergeCell ref="J59:L59"/>
    <mergeCell ref="J65:L65"/>
    <mergeCell ref="J71:L71"/>
    <mergeCell ref="L9:N9"/>
    <mergeCell ref="E3:M3"/>
    <mergeCell ref="O3:Q3"/>
    <mergeCell ref="L31:N31"/>
    <mergeCell ref="R10:S10"/>
  </mergeCells>
  <phoneticPr fontId="0" type="noConversion"/>
  <printOptions horizontalCentered="1" gridLinesSet="0"/>
  <pageMargins left="0.25" right="0.25" top="0.75" bottom="0.75" header="0.3" footer="0.3"/>
  <pageSetup scale="63" orientation="landscape" verticalDpi="4294967292" r:id="rId1"/>
  <headerFooter>
    <oddFooter>&amp;C&amp;"-,Regular"Page &amp;P of &amp;N</oddFooter>
  </headerFooter>
  <rowBreaks count="4" manualBreakCount="4">
    <brk id="31" min="2" max="18" man="1"/>
    <brk id="43" min="2" max="18" man="1"/>
    <brk id="69" min="2" max="18" man="1"/>
    <brk id="9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8578"/>
  </sheetPr>
  <dimension ref="A1:AS64942"/>
  <sheetViews>
    <sheetView showGridLines="0" zoomScale="90" zoomScaleNormal="90" zoomScaleSheetLayoutView="75"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5" x14ac:dyDescent="0.2"/>
  <cols>
    <col min="1" max="1" width="4.42578125" style="185" customWidth="1"/>
    <col min="2" max="2" width="4.85546875" style="185" customWidth="1"/>
    <col min="3" max="3" width="2.28515625" style="185" customWidth="1"/>
    <col min="4" max="4" width="11.42578125" style="185" customWidth="1"/>
    <col min="5" max="5" width="32.85546875" style="185" customWidth="1"/>
    <col min="6" max="6" width="5.7109375" style="185" customWidth="1"/>
    <col min="7" max="7" width="2.28515625" style="185" customWidth="1"/>
    <col min="8" max="8" width="19.42578125" style="185" customWidth="1"/>
    <col min="9" max="9" width="2.28515625" style="185" customWidth="1"/>
    <col min="10" max="10" width="13.42578125" style="185" customWidth="1"/>
    <col min="11" max="11" width="3.42578125" style="185" customWidth="1"/>
    <col min="12" max="12" width="14.7109375" style="199" customWidth="1"/>
    <col min="13" max="13" width="2.28515625" style="185" customWidth="1"/>
    <col min="14" max="14" width="14.7109375" style="185" customWidth="1"/>
    <col min="15" max="15" width="2.28515625" style="185" customWidth="1"/>
    <col min="16" max="16" width="15" style="246" customWidth="1"/>
    <col min="17" max="17" width="2.28515625" style="185" customWidth="1"/>
    <col min="18" max="18" width="12.42578125" style="250" customWidth="1"/>
    <col min="19" max="19" width="32" style="250" customWidth="1"/>
    <col min="20" max="20" width="12.42578125" style="191" customWidth="1"/>
    <col min="21" max="21" width="8.7109375" style="657" customWidth="1"/>
    <col min="22" max="22" width="8.7109375" style="702" customWidth="1"/>
    <col min="23" max="23" width="8.42578125" style="702" customWidth="1"/>
    <col min="24" max="24" width="8.42578125" style="657" customWidth="1"/>
    <col min="25" max="25" width="7.28515625" style="700" customWidth="1"/>
    <col min="26" max="26" width="27" style="702" customWidth="1"/>
    <col min="27" max="27" width="8.42578125" style="702" customWidth="1"/>
    <col min="28" max="28" width="4" style="702" customWidth="1"/>
    <col min="29" max="29" width="10.42578125" style="703" bestFit="1" customWidth="1"/>
    <col min="30" max="31" width="10.28515625" style="703" bestFit="1" customWidth="1"/>
    <col min="32" max="34" width="11.5703125" style="703" bestFit="1" customWidth="1"/>
    <col min="35" max="36" width="8.42578125" style="657" customWidth="1"/>
    <col min="37" max="39" width="12.42578125" style="657"/>
    <col min="40" max="16384" width="12.42578125" style="185"/>
  </cols>
  <sheetData>
    <row r="1" spans="1:45" s="173" customFormat="1" ht="18" x14ac:dyDescent="0.25">
      <c r="A1" s="170">
        <f>rev_code</f>
        <v>1</v>
      </c>
      <c r="B1" s="171"/>
      <c r="C1" s="63"/>
      <c r="D1" s="64" t="s">
        <v>503</v>
      </c>
      <c r="E1" s="63"/>
      <c r="F1" s="63"/>
      <c r="G1" s="63"/>
      <c r="H1" s="63"/>
      <c r="I1" s="63"/>
      <c r="J1" s="63"/>
      <c r="K1" s="63"/>
      <c r="L1" s="65"/>
      <c r="M1" s="63"/>
      <c r="N1" s="63"/>
      <c r="O1" s="63"/>
      <c r="P1" s="154"/>
      <c r="Q1" s="66"/>
      <c r="R1" s="263"/>
      <c r="S1" s="251"/>
      <c r="T1" s="172"/>
      <c r="U1" s="655"/>
      <c r="V1" s="696"/>
      <c r="W1" s="696"/>
      <c r="X1" s="655"/>
      <c r="Y1" s="696"/>
      <c r="Z1" s="696"/>
      <c r="AA1" s="696"/>
      <c r="AB1" s="696"/>
      <c r="AC1" s="697"/>
      <c r="AD1" s="697"/>
      <c r="AE1" s="697"/>
      <c r="AF1" s="697"/>
      <c r="AG1" s="697"/>
      <c r="AH1" s="697"/>
      <c r="AI1" s="655"/>
      <c r="AJ1" s="655"/>
      <c r="AK1" s="655"/>
      <c r="AL1" s="655"/>
      <c r="AM1" s="655"/>
    </row>
    <row r="3" spans="1:45" s="180" customFormat="1" ht="18" x14ac:dyDescent="0.25">
      <c r="A3" s="174"/>
      <c r="B3" s="174"/>
      <c r="C3" s="175"/>
      <c r="D3" s="176" t="s">
        <v>0</v>
      </c>
      <c r="E3" s="768" t="str">
        <f>IF(agency="","",agency)</f>
        <v xml:space="preserve"> </v>
      </c>
      <c r="F3" s="768"/>
      <c r="G3" s="768"/>
      <c r="H3" s="768"/>
      <c r="I3" s="768"/>
      <c r="J3" s="768"/>
      <c r="K3" s="768"/>
      <c r="L3" s="768"/>
      <c r="M3" s="768"/>
      <c r="N3" s="177" t="s">
        <v>1</v>
      </c>
      <c r="O3" s="769" t="str">
        <f>IF(date="","",date)</f>
        <v xml:space="preserve"> </v>
      </c>
      <c r="P3" s="769"/>
      <c r="Q3" s="769"/>
      <c r="R3" s="253"/>
      <c r="S3" s="252"/>
      <c r="T3" s="179"/>
      <c r="U3" s="656"/>
      <c r="V3" s="698"/>
      <c r="W3" s="698"/>
      <c r="X3" s="656"/>
      <c r="Y3" s="699"/>
      <c r="Z3" s="698"/>
      <c r="AA3" s="698"/>
      <c r="AB3" s="698"/>
      <c r="AC3" s="697"/>
      <c r="AD3" s="697"/>
      <c r="AE3" s="697"/>
      <c r="AF3" s="697"/>
      <c r="AG3" s="697"/>
      <c r="AH3" s="697"/>
      <c r="AI3" s="656"/>
      <c r="AJ3" s="656"/>
      <c r="AK3" s="656"/>
      <c r="AL3" s="656"/>
      <c r="AM3" s="656"/>
    </row>
    <row r="4" spans="1:45" s="173" customFormat="1" ht="18" x14ac:dyDescent="0.25">
      <c r="A4" s="178"/>
      <c r="B4" s="178"/>
      <c r="C4" s="178"/>
      <c r="D4" s="176"/>
      <c r="E4" s="176"/>
      <c r="F4" s="176"/>
      <c r="G4" s="181"/>
      <c r="H4" s="181"/>
      <c r="I4" s="181"/>
      <c r="J4" s="181"/>
      <c r="K4" s="181"/>
      <c r="L4" s="177"/>
      <c r="M4" s="181"/>
      <c r="N4" s="177"/>
      <c r="O4" s="182"/>
      <c r="P4" s="245"/>
      <c r="Q4" s="181"/>
      <c r="R4" s="253"/>
      <c r="S4" s="253"/>
      <c r="T4" s="172"/>
      <c r="U4" s="655"/>
      <c r="V4" s="696"/>
      <c r="W4" s="696"/>
      <c r="X4" s="655"/>
      <c r="Y4" s="700"/>
      <c r="Z4" s="696"/>
      <c r="AA4" s="696"/>
      <c r="AB4" s="696"/>
      <c r="AC4" s="697"/>
      <c r="AD4" s="697"/>
      <c r="AE4" s="697"/>
      <c r="AF4" s="697"/>
      <c r="AG4" s="697"/>
      <c r="AH4" s="697"/>
      <c r="AI4" s="655"/>
      <c r="AJ4" s="655"/>
      <c r="AK4" s="655"/>
      <c r="AL4" s="655"/>
      <c r="AM4" s="65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183"/>
      <c r="V5" s="267"/>
      <c r="W5" s="267"/>
      <c r="X5" s="183"/>
      <c r="Y5" s="267"/>
      <c r="Z5" s="267"/>
      <c r="AA5" s="267"/>
      <c r="AB5" s="701"/>
      <c r="AC5" s="387"/>
      <c r="AD5" s="387"/>
      <c r="AE5" s="387"/>
      <c r="AF5" s="387"/>
      <c r="AG5" s="387"/>
      <c r="AH5" s="387"/>
      <c r="AI5" s="183"/>
      <c r="AJ5" s="183"/>
      <c r="AK5" s="183"/>
      <c r="AL5" s="183"/>
      <c r="AM5" s="183"/>
      <c r="AN5" s="183"/>
      <c r="AO5" s="183"/>
      <c r="AP5" s="183"/>
      <c r="AQ5" s="183"/>
      <c r="AR5" s="183"/>
      <c r="AS5" s="183"/>
    </row>
    <row r="6" spans="1:45" s="173" customFormat="1" ht="18" x14ac:dyDescent="0.25">
      <c r="A6" s="181"/>
      <c r="B6" s="181"/>
      <c r="C6" s="181"/>
      <c r="D6" s="181"/>
      <c r="E6" s="181"/>
      <c r="F6" s="181"/>
      <c r="G6" s="181"/>
      <c r="H6" s="181"/>
      <c r="I6" s="181"/>
      <c r="J6" s="181"/>
      <c r="K6" s="181"/>
      <c r="L6" s="177"/>
      <c r="M6" s="181"/>
      <c r="N6" s="181"/>
      <c r="O6" s="181"/>
      <c r="P6" s="245"/>
      <c r="Q6" s="181"/>
      <c r="R6" s="255"/>
      <c r="S6" s="253"/>
      <c r="T6" s="172"/>
      <c r="U6" s="655"/>
      <c r="V6" s="696"/>
      <c r="W6" s="696"/>
      <c r="X6" s="655"/>
      <c r="Y6" s="700"/>
      <c r="Z6" s="696"/>
      <c r="AA6" s="696"/>
      <c r="AB6" s="696"/>
      <c r="AC6" s="697"/>
      <c r="AD6" s="697"/>
      <c r="AE6" s="697"/>
      <c r="AF6" s="697"/>
      <c r="AG6" s="697"/>
      <c r="AH6" s="697"/>
      <c r="AI6" s="655"/>
      <c r="AJ6" s="655"/>
      <c r="AK6" s="655"/>
      <c r="AL6" s="655"/>
      <c r="AM6" s="655"/>
    </row>
    <row r="7" spans="1:45" s="191" customFormat="1" x14ac:dyDescent="0.2">
      <c r="A7" s="306"/>
      <c r="B7" s="282"/>
      <c r="C7" s="306"/>
      <c r="D7" s="306"/>
      <c r="F7" s="620" t="s">
        <v>436</v>
      </c>
      <c r="G7" s="623"/>
      <c r="H7" s="621">
        <f>NR</f>
        <v>0</v>
      </c>
      <c r="I7" s="622" t="s">
        <v>502</v>
      </c>
      <c r="J7" s="623"/>
      <c r="K7" s="408"/>
      <c r="L7" s="399"/>
      <c r="M7" s="408"/>
      <c r="N7" s="408"/>
      <c r="O7" s="408"/>
      <c r="P7" s="624"/>
      <c r="Q7" s="408"/>
      <c r="R7" s="604"/>
      <c r="S7" s="250"/>
      <c r="U7" s="657"/>
      <c r="V7" s="702"/>
      <c r="W7" s="702"/>
      <c r="X7" s="657"/>
      <c r="Y7" s="702"/>
      <c r="Z7" s="702"/>
      <c r="AA7" s="702"/>
      <c r="AB7" s="702"/>
      <c r="AC7" s="703"/>
      <c r="AD7" s="703"/>
      <c r="AE7" s="703"/>
      <c r="AF7" s="703"/>
      <c r="AG7" s="703"/>
      <c r="AH7" s="703"/>
      <c r="AI7" s="657"/>
      <c r="AJ7" s="657"/>
      <c r="AK7" s="657"/>
      <c r="AL7" s="657"/>
      <c r="AM7" s="657"/>
    </row>
    <row r="8" spans="1:45" s="173" customFormat="1" ht="18" x14ac:dyDescent="0.25">
      <c r="A8" s="181"/>
      <c r="B8" s="181"/>
      <c r="C8" s="181"/>
      <c r="D8" s="181"/>
      <c r="E8" s="181"/>
      <c r="F8" s="184"/>
      <c r="G8" s="181"/>
      <c r="H8" s="181"/>
      <c r="I8" s="181"/>
      <c r="J8" s="181"/>
      <c r="K8" s="181"/>
      <c r="L8" s="177"/>
      <c r="M8" s="181"/>
      <c r="N8" s="181"/>
      <c r="O8" s="181"/>
      <c r="P8" s="245"/>
      <c r="Q8" s="181"/>
      <c r="R8" s="255"/>
      <c r="S8" s="253"/>
      <c r="T8" s="172"/>
      <c r="U8" s="655"/>
      <c r="V8" s="696"/>
      <c r="W8" s="696"/>
      <c r="X8" s="655"/>
      <c r="Y8" s="700"/>
      <c r="Z8" s="696"/>
      <c r="AA8" s="696"/>
      <c r="AB8" s="696"/>
      <c r="AC8" s="697"/>
      <c r="AD8" s="697"/>
      <c r="AE8" s="697"/>
      <c r="AF8" s="697"/>
      <c r="AG8" s="697"/>
      <c r="AH8" s="697"/>
      <c r="AI8" s="655"/>
      <c r="AJ8" s="655"/>
      <c r="AK8" s="655"/>
      <c r="AL8" s="655"/>
      <c r="AM8" s="655"/>
    </row>
    <row r="9" spans="1:45" s="235" customFormat="1" x14ac:dyDescent="0.2">
      <c r="H9" s="235" t="s">
        <v>106</v>
      </c>
      <c r="J9" s="244" t="s">
        <v>145</v>
      </c>
      <c r="L9" s="770" t="s">
        <v>3</v>
      </c>
      <c r="M9" s="770"/>
      <c r="N9" s="770"/>
      <c r="P9" s="601" t="s">
        <v>74</v>
      </c>
      <c r="Q9" s="602"/>
      <c r="R9" s="603"/>
      <c r="S9" s="604"/>
      <c r="T9" s="408"/>
      <c r="U9" s="200"/>
      <c r="V9" s="588"/>
      <c r="W9" s="588"/>
      <c r="X9" s="200"/>
      <c r="Y9" s="588"/>
      <c r="Z9" s="588"/>
      <c r="AA9" s="588"/>
      <c r="AB9" s="588"/>
      <c r="AC9" s="704"/>
      <c r="AD9" s="704"/>
      <c r="AE9" s="704"/>
      <c r="AF9" s="704"/>
      <c r="AG9" s="704"/>
      <c r="AH9" s="704"/>
      <c r="AI9" s="200"/>
      <c r="AJ9" s="200"/>
      <c r="AK9" s="200"/>
      <c r="AL9" s="200"/>
      <c r="AM9" s="200"/>
    </row>
    <row r="10" spans="1:45" s="235" customFormat="1" x14ac:dyDescent="0.2">
      <c r="A10" s="244"/>
      <c r="C10" s="605" t="s">
        <v>275</v>
      </c>
      <c r="D10" s="606"/>
      <c r="E10" s="606"/>
      <c r="H10" s="596" t="s">
        <v>479</v>
      </c>
      <c r="I10" s="300"/>
      <c r="J10" s="607" t="s">
        <v>242</v>
      </c>
      <c r="L10" s="608" t="s">
        <v>107</v>
      </c>
      <c r="N10" s="605" t="s">
        <v>7</v>
      </c>
      <c r="P10" s="609" t="s">
        <v>32</v>
      </c>
      <c r="Q10" s="602"/>
      <c r="R10" s="771" t="s">
        <v>105</v>
      </c>
      <c r="S10" s="771"/>
      <c r="T10" s="408"/>
      <c r="U10" s="200"/>
      <c r="V10" s="705"/>
      <c r="W10" s="705"/>
      <c r="X10" s="779"/>
      <c r="Y10" s="705"/>
      <c r="Z10" s="705"/>
      <c r="AA10" s="588"/>
      <c r="AB10" s="588"/>
      <c r="AC10" s="704"/>
      <c r="AD10" s="704"/>
      <c r="AE10" s="704"/>
      <c r="AF10" s="704"/>
      <c r="AG10" s="704"/>
      <c r="AH10" s="704"/>
      <c r="AI10" s="200"/>
      <c r="AJ10" s="200"/>
      <c r="AK10" s="200"/>
      <c r="AL10" s="200"/>
      <c r="AM10" s="200"/>
    </row>
    <row r="11" spans="1:45" x14ac:dyDescent="0.2">
      <c r="G11" s="186"/>
      <c r="H11" s="187"/>
      <c r="I11" s="186"/>
      <c r="J11" s="188"/>
      <c r="L11" s="189"/>
      <c r="Q11" s="190"/>
    </row>
    <row r="12" spans="1:45" x14ac:dyDescent="0.2">
      <c r="E12" s="192"/>
      <c r="F12" s="192"/>
      <c r="J12" s="193"/>
      <c r="K12" s="193"/>
      <c r="L12" s="194"/>
      <c r="P12" s="247"/>
      <c r="Q12" s="190"/>
      <c r="AC12" s="706" t="s">
        <v>10</v>
      </c>
      <c r="AD12" s="704">
        <v>1250</v>
      </c>
      <c r="AE12" s="704">
        <v>2500</v>
      </c>
      <c r="AF12" s="704">
        <v>5000</v>
      </c>
      <c r="AG12" s="706">
        <v>10000</v>
      </c>
      <c r="AH12" s="706" t="s">
        <v>91</v>
      </c>
      <c r="AI12" s="195"/>
    </row>
    <row r="13" spans="1:45" ht="18" x14ac:dyDescent="0.25">
      <c r="C13" s="196" t="s">
        <v>237</v>
      </c>
      <c r="D13" s="197"/>
      <c r="E13" s="173"/>
      <c r="G13" s="193"/>
      <c r="H13" s="193"/>
      <c r="I13" s="193"/>
      <c r="J13" s="193"/>
      <c r="K13" s="198"/>
      <c r="P13" s="247"/>
      <c r="Q13" s="190"/>
      <c r="AC13" s="704">
        <v>1250</v>
      </c>
      <c r="AD13" s="704">
        <v>2500</v>
      </c>
      <c r="AE13" s="704">
        <v>5000</v>
      </c>
      <c r="AF13" s="704">
        <v>10000</v>
      </c>
      <c r="AG13" s="704">
        <v>25000</v>
      </c>
      <c r="AH13" s="704">
        <v>25000</v>
      </c>
      <c r="AI13" s="200"/>
    </row>
    <row r="14" spans="1:45" x14ac:dyDescent="0.2">
      <c r="D14" s="201" t="s">
        <v>233</v>
      </c>
      <c r="E14" s="202"/>
      <c r="F14" s="202"/>
      <c r="G14" s="203"/>
      <c r="H14" s="203"/>
      <c r="I14" s="203"/>
      <c r="J14" s="204"/>
      <c r="K14" s="204"/>
      <c r="L14" s="205"/>
      <c r="M14" s="203"/>
      <c r="N14" s="203"/>
      <c r="O14" s="203"/>
      <c r="P14" s="248"/>
      <c r="Q14" s="206"/>
      <c r="R14" s="265"/>
      <c r="S14" s="256"/>
      <c r="Z14" s="707" t="s">
        <v>149</v>
      </c>
      <c r="AA14" s="707"/>
      <c r="AC14" s="708">
        <v>1</v>
      </c>
      <c r="AD14" s="708">
        <v>2</v>
      </c>
      <c r="AE14" s="708">
        <v>3</v>
      </c>
      <c r="AF14" s="708">
        <v>4</v>
      </c>
      <c r="AG14" s="708">
        <v>5</v>
      </c>
      <c r="AH14" s="708">
        <v>6</v>
      </c>
    </row>
    <row r="15" spans="1:45" x14ac:dyDescent="0.2">
      <c r="D15" s="201" t="s">
        <v>234</v>
      </c>
      <c r="E15" s="192"/>
      <c r="F15" s="192"/>
      <c r="J15" s="193"/>
      <c r="K15" s="193"/>
      <c r="L15" s="194"/>
      <c r="P15" s="247"/>
      <c r="Q15" s="190"/>
      <c r="Y15" s="700" t="s">
        <v>178</v>
      </c>
      <c r="Z15" s="709" t="s">
        <v>348</v>
      </c>
      <c r="AA15" s="700"/>
      <c r="AB15" s="702">
        <v>1</v>
      </c>
      <c r="AC15" s="710">
        <v>95.1</v>
      </c>
      <c r="AD15" s="711">
        <v>96.6</v>
      </c>
      <c r="AE15" s="703">
        <v>98.1</v>
      </c>
      <c r="AF15" s="703">
        <v>101.89999999999999</v>
      </c>
      <c r="AG15" s="703">
        <v>98.1</v>
      </c>
      <c r="AH15" s="703">
        <v>98.9</v>
      </c>
    </row>
    <row r="16" spans="1:45" x14ac:dyDescent="0.2">
      <c r="D16" s="201"/>
      <c r="E16" s="192"/>
      <c r="F16" s="192"/>
      <c r="J16" s="193"/>
      <c r="K16" s="193"/>
      <c r="L16" s="194"/>
      <c r="P16" s="247"/>
      <c r="Q16" s="190"/>
      <c r="Y16" s="700" t="s">
        <v>178</v>
      </c>
      <c r="Z16" s="709" t="s">
        <v>339</v>
      </c>
      <c r="AA16" s="700"/>
      <c r="AB16" s="702">
        <v>2</v>
      </c>
      <c r="AC16" s="703">
        <v>104.1</v>
      </c>
      <c r="AD16" s="703">
        <v>102</v>
      </c>
      <c r="AE16" s="703">
        <v>100.89999999999999</v>
      </c>
      <c r="AF16" s="703">
        <v>106</v>
      </c>
      <c r="AG16" s="703">
        <v>102.60000000000001</v>
      </c>
      <c r="AH16" s="703">
        <v>102.4</v>
      </c>
    </row>
    <row r="17" spans="4:34" x14ac:dyDescent="0.2">
      <c r="D17" s="207" t="s">
        <v>61</v>
      </c>
      <c r="J17" s="208">
        <v>0</v>
      </c>
      <c r="K17" s="209" t="s">
        <v>11</v>
      </c>
      <c r="L17" s="210">
        <f>IF(OR($A$1&lt;1,$A$1&gt;7),0,HLOOKUP($A$1,TABLE,+AB15+1))</f>
        <v>95.1</v>
      </c>
      <c r="M17" s="211"/>
      <c r="N17" s="209" t="s">
        <v>352</v>
      </c>
      <c r="O17" s="211"/>
      <c r="P17" s="249">
        <f>IF(ISTEXT(+L17),"   N/A",ABS(+$L17-$J17))</f>
        <v>95.1</v>
      </c>
      <c r="Q17" s="190"/>
      <c r="R17" s="257"/>
      <c r="S17" s="257"/>
      <c r="Y17" s="700" t="s">
        <v>100</v>
      </c>
      <c r="Z17" s="709" t="s">
        <v>348</v>
      </c>
      <c r="AA17" s="700"/>
      <c r="AB17" s="702">
        <v>3</v>
      </c>
      <c r="AC17" s="703">
        <v>100</v>
      </c>
      <c r="AD17" s="703">
        <v>67.100000000000009</v>
      </c>
      <c r="AE17" s="703">
        <v>56.000000000000007</v>
      </c>
      <c r="AF17" s="703">
        <v>56.999999999999993</v>
      </c>
      <c r="AG17" s="703">
        <v>49.4</v>
      </c>
      <c r="AH17" s="703">
        <v>58.4</v>
      </c>
    </row>
    <row r="18" spans="4:34" x14ac:dyDescent="0.2">
      <c r="J18" s="211" t="s">
        <v>20</v>
      </c>
      <c r="K18" s="211"/>
      <c r="L18" s="212">
        <f>IF(OR($A$1&lt;1,$A$1&gt;7),0,HLOOKUP($A$1,TABLE,+AB16+1))</f>
        <v>104.1</v>
      </c>
      <c r="M18" s="211"/>
      <c r="N18" s="209" t="s">
        <v>338</v>
      </c>
      <c r="O18" s="211"/>
      <c r="P18" s="249">
        <f>IF(ISTEXT(+L18),"   N/A",ABS(+$L18-$J17))</f>
        <v>104.1</v>
      </c>
      <c r="Q18" s="190"/>
      <c r="R18" s="258"/>
      <c r="S18" s="258"/>
      <c r="Y18" s="700" t="s">
        <v>100</v>
      </c>
      <c r="Z18" s="709" t="s">
        <v>339</v>
      </c>
      <c r="AA18" s="700"/>
      <c r="AB18" s="702">
        <v>4</v>
      </c>
      <c r="AC18" s="703">
        <v>131.69999999999999</v>
      </c>
      <c r="AD18" s="703">
        <v>91.100000000000009</v>
      </c>
      <c r="AE18" s="703">
        <v>91.2</v>
      </c>
      <c r="AF18" s="703">
        <v>94.699999999999989</v>
      </c>
      <c r="AG18" s="703">
        <v>89.5</v>
      </c>
      <c r="AH18" s="703">
        <v>104.5</v>
      </c>
    </row>
    <row r="19" spans="4:34" x14ac:dyDescent="0.2">
      <c r="J19" s="211"/>
      <c r="K19" s="211"/>
      <c r="L19" s="212"/>
      <c r="M19" s="211"/>
      <c r="N19" s="209"/>
      <c r="O19" s="211"/>
      <c r="P19" s="249"/>
      <c r="Q19" s="190"/>
      <c r="R19" s="259"/>
      <c r="S19" s="259"/>
      <c r="Y19" s="700" t="s">
        <v>340</v>
      </c>
      <c r="Z19" s="709" t="s">
        <v>348</v>
      </c>
      <c r="AA19" s="700"/>
      <c r="AB19" s="702">
        <v>5</v>
      </c>
      <c r="AC19" s="703">
        <v>97.1</v>
      </c>
      <c r="AD19" s="703">
        <v>97.5</v>
      </c>
      <c r="AE19" s="703">
        <v>98.8</v>
      </c>
      <c r="AF19" s="703">
        <v>97.7</v>
      </c>
      <c r="AG19" s="703">
        <v>96.1</v>
      </c>
      <c r="AH19" s="703">
        <v>96.3</v>
      </c>
    </row>
    <row r="20" spans="4:34" x14ac:dyDescent="0.2">
      <c r="D20" s="207" t="s">
        <v>100</v>
      </c>
      <c r="J20" s="208">
        <v>0</v>
      </c>
      <c r="K20" s="209" t="s">
        <v>11</v>
      </c>
      <c r="L20" s="212">
        <f>IF(OR($A$1&lt;1,$A$1&gt;7),0,HLOOKUP($A$1,TABLE,+AB17+1))</f>
        <v>100</v>
      </c>
      <c r="M20" s="211"/>
      <c r="N20" s="209" t="s">
        <v>352</v>
      </c>
      <c r="O20" s="211"/>
      <c r="P20" s="249">
        <f>IF(ISTEXT(+L20),"   N/A",ABS(+$L20-$J20))</f>
        <v>100</v>
      </c>
      <c r="Q20" s="190"/>
      <c r="R20" s="257"/>
      <c r="S20" s="257"/>
      <c r="Y20" s="700" t="s">
        <v>340</v>
      </c>
      <c r="Z20" s="709" t="s">
        <v>339</v>
      </c>
      <c r="AA20" s="700"/>
      <c r="AB20" s="702">
        <v>6</v>
      </c>
      <c r="AC20" s="703">
        <v>100.8</v>
      </c>
      <c r="AD20" s="703">
        <v>100.8</v>
      </c>
      <c r="AE20" s="703">
        <v>103.60000000000001</v>
      </c>
      <c r="AF20" s="703">
        <v>102.69999999999999</v>
      </c>
      <c r="AG20" s="703">
        <v>100.2</v>
      </c>
      <c r="AH20" s="703">
        <v>101.29999999999998</v>
      </c>
    </row>
    <row r="21" spans="4:34" x14ac:dyDescent="0.2">
      <c r="J21" s="211"/>
      <c r="K21" s="211"/>
      <c r="L21" s="212">
        <f>IF(OR($A$1&lt;1,$A$1&gt;7),0,HLOOKUP($A$1,TABLE,+AB18+1))</f>
        <v>131.69999999999999</v>
      </c>
      <c r="M21" s="211"/>
      <c r="N21" s="209" t="s">
        <v>338</v>
      </c>
      <c r="O21" s="211"/>
      <c r="P21" s="249">
        <f>IF(ISTEXT(+L21),"   N/A",ABS(+$L21-$J20))</f>
        <v>131.69999999999999</v>
      </c>
      <c r="Q21" s="190"/>
      <c r="R21" s="257"/>
      <c r="S21" s="257"/>
      <c r="Y21" s="700" t="s">
        <v>341</v>
      </c>
      <c r="Z21" s="709" t="s">
        <v>348</v>
      </c>
      <c r="AA21" s="700"/>
      <c r="AB21" s="702">
        <v>7</v>
      </c>
      <c r="AC21" s="703">
        <v>93.899999999999991</v>
      </c>
      <c r="AD21" s="703">
        <v>95.7</v>
      </c>
      <c r="AE21" s="703">
        <v>95.7</v>
      </c>
      <c r="AF21" s="703">
        <v>97</v>
      </c>
      <c r="AG21" s="703">
        <v>94.3</v>
      </c>
      <c r="AH21" s="703">
        <v>94.399999999999991</v>
      </c>
    </row>
    <row r="22" spans="4:34" x14ac:dyDescent="0.2">
      <c r="J22" s="211"/>
      <c r="K22" s="211"/>
      <c r="L22" s="212"/>
      <c r="M22" s="211"/>
      <c r="N22" s="209"/>
      <c r="O22" s="211"/>
      <c r="P22" s="249"/>
      <c r="Q22" s="190"/>
      <c r="R22" s="259"/>
      <c r="S22" s="259"/>
      <c r="Y22" s="700" t="s">
        <v>341</v>
      </c>
      <c r="Z22" s="709" t="s">
        <v>339</v>
      </c>
      <c r="AA22" s="700"/>
      <c r="AB22" s="702">
        <v>8</v>
      </c>
      <c r="AC22" s="703">
        <v>100</v>
      </c>
      <c r="AD22" s="703">
        <v>106.2</v>
      </c>
      <c r="AE22" s="703">
        <v>101.1</v>
      </c>
      <c r="AF22" s="703">
        <v>102.60000000000001</v>
      </c>
      <c r="AG22" s="703">
        <v>102.49999999999999</v>
      </c>
      <c r="AH22" s="703">
        <v>99.9</v>
      </c>
    </row>
    <row r="23" spans="4:34" x14ac:dyDescent="0.2">
      <c r="D23" s="207" t="s">
        <v>62</v>
      </c>
      <c r="J23" s="208">
        <v>0</v>
      </c>
      <c r="K23" s="209" t="s">
        <v>11</v>
      </c>
      <c r="L23" s="212">
        <f>IF(OR($A$1&lt;1,$A$1&gt;7),0,HLOOKUP($A$1,TABLE,+AB19+1))</f>
        <v>97.1</v>
      </c>
      <c r="M23" s="211"/>
      <c r="N23" s="209" t="s">
        <v>352</v>
      </c>
      <c r="O23" s="211"/>
      <c r="P23" s="249">
        <f>IF(ISTEXT(+L23),"   N/A",ABS(+$L23-$J23))</f>
        <v>97.1</v>
      </c>
      <c r="Q23" s="190"/>
      <c r="R23" s="257"/>
      <c r="S23" s="257"/>
      <c r="Y23" s="700" t="s">
        <v>342</v>
      </c>
      <c r="Z23" s="709" t="s">
        <v>348</v>
      </c>
      <c r="AA23" s="700"/>
      <c r="AB23" s="702">
        <v>9</v>
      </c>
      <c r="AC23" s="703">
        <v>81.8</v>
      </c>
      <c r="AD23" s="703">
        <v>106.2</v>
      </c>
      <c r="AE23" s="703">
        <v>92.5</v>
      </c>
      <c r="AF23" s="703">
        <v>89.2</v>
      </c>
      <c r="AG23" s="703">
        <v>90.5</v>
      </c>
      <c r="AH23" s="703">
        <v>97.1</v>
      </c>
    </row>
    <row r="24" spans="4:34" x14ac:dyDescent="0.2">
      <c r="J24" s="211"/>
      <c r="K24" s="211"/>
      <c r="L24" s="212">
        <f>IF(OR($A$1&lt;1,$A$1&gt;7),0,HLOOKUP($A$1,TABLE,+AB20+1))</f>
        <v>100.8</v>
      </c>
      <c r="M24" s="211"/>
      <c r="N24" s="209" t="s">
        <v>338</v>
      </c>
      <c r="O24" s="211"/>
      <c r="P24" s="249">
        <f>IF(ISTEXT(+L24),"   N/A",ABS(+$L24-$J23))</f>
        <v>100.8</v>
      </c>
      <c r="Q24" s="190"/>
      <c r="R24" s="257"/>
      <c r="S24" s="257"/>
      <c r="Y24" s="700" t="s">
        <v>342</v>
      </c>
      <c r="Z24" s="709" t="s">
        <v>339</v>
      </c>
      <c r="AA24" s="700"/>
      <c r="AB24" s="702">
        <v>10</v>
      </c>
      <c r="AC24" s="703">
        <v>85.8</v>
      </c>
      <c r="AD24" s="703">
        <v>135.80000000000001</v>
      </c>
      <c r="AE24" s="703">
        <v>112.1</v>
      </c>
      <c r="AF24" s="703">
        <v>105.5</v>
      </c>
      <c r="AG24" s="703">
        <v>100.29999999999998</v>
      </c>
      <c r="AH24" s="703">
        <v>102.60000000000001</v>
      </c>
    </row>
    <row r="25" spans="4:34" x14ac:dyDescent="0.2">
      <c r="J25" s="211"/>
      <c r="K25" s="211"/>
      <c r="L25" s="212"/>
      <c r="M25" s="211"/>
      <c r="N25" s="209"/>
      <c r="O25" s="211"/>
      <c r="P25" s="249"/>
      <c r="Q25" s="190"/>
      <c r="R25" s="259"/>
      <c r="S25" s="259"/>
      <c r="Y25" s="700" t="s">
        <v>343</v>
      </c>
      <c r="Z25" s="709" t="s">
        <v>348</v>
      </c>
      <c r="AA25" s="700"/>
      <c r="AB25" s="702">
        <v>11</v>
      </c>
      <c r="AC25" s="703">
        <v>49.3</v>
      </c>
      <c r="AD25" s="703">
        <v>47.3</v>
      </c>
      <c r="AE25" s="703">
        <v>35.5</v>
      </c>
      <c r="AF25" s="703">
        <v>85.8</v>
      </c>
      <c r="AG25" s="703">
        <v>56.899999999999991</v>
      </c>
      <c r="AH25" s="703">
        <v>69</v>
      </c>
    </row>
    <row r="26" spans="4:34" x14ac:dyDescent="0.2">
      <c r="D26" s="207" t="s">
        <v>489</v>
      </c>
      <c r="J26" s="208">
        <v>0</v>
      </c>
      <c r="K26" s="209" t="s">
        <v>11</v>
      </c>
      <c r="L26" s="212">
        <f>IF(OR($A$1&lt;1,$A$1&gt;7),0,HLOOKUP($A$1,TABLE,+AB21+1))</f>
        <v>93.899999999999991</v>
      </c>
      <c r="M26" s="211"/>
      <c r="N26" s="209" t="s">
        <v>352</v>
      </c>
      <c r="O26" s="211"/>
      <c r="P26" s="249">
        <f>IF(ISTEXT(+L26),"   N/A",ABS(+$L26-$J26))</f>
        <v>93.899999999999991</v>
      </c>
      <c r="Q26" s="190"/>
      <c r="R26" s="257"/>
      <c r="S26" s="257"/>
      <c r="Y26" s="700" t="s">
        <v>343</v>
      </c>
      <c r="Z26" s="709" t="s">
        <v>339</v>
      </c>
      <c r="AA26" s="700"/>
      <c r="AB26" s="702">
        <v>12</v>
      </c>
      <c r="AC26" s="703">
        <v>92.7</v>
      </c>
      <c r="AD26" s="703">
        <v>68.7</v>
      </c>
      <c r="AE26" s="703">
        <v>74.8</v>
      </c>
      <c r="AF26" s="703">
        <v>97.399999999999991</v>
      </c>
      <c r="AG26" s="703">
        <v>87.9</v>
      </c>
      <c r="AH26" s="703">
        <v>88.2</v>
      </c>
    </row>
    <row r="27" spans="4:34" x14ac:dyDescent="0.2">
      <c r="D27" s="207"/>
      <c r="J27" s="211"/>
      <c r="K27" s="209"/>
      <c r="L27" s="212">
        <f>IF(OR($A$1&lt;1,$A$1&gt;7),0,HLOOKUP($A$1,TABLE,+AB22+1))</f>
        <v>100</v>
      </c>
      <c r="M27" s="211"/>
      <c r="N27" s="209" t="s">
        <v>338</v>
      </c>
      <c r="O27" s="211"/>
      <c r="P27" s="249">
        <f>IF(ISTEXT(+L27),"   N/A",ABS(+$L27-$J27))</f>
        <v>100</v>
      </c>
      <c r="Q27" s="190"/>
      <c r="R27" s="260"/>
      <c r="S27" s="260"/>
      <c r="Y27" s="700" t="s">
        <v>178</v>
      </c>
      <c r="Z27" s="709" t="s">
        <v>349</v>
      </c>
      <c r="AA27" s="700"/>
      <c r="AB27" s="702">
        <v>13</v>
      </c>
      <c r="AC27" s="711">
        <v>10.6</v>
      </c>
      <c r="AD27" s="703">
        <v>12</v>
      </c>
      <c r="AE27" s="703">
        <v>11.899999999999999</v>
      </c>
      <c r="AF27" s="703">
        <v>11.1</v>
      </c>
      <c r="AG27" s="703">
        <v>12.2</v>
      </c>
      <c r="AH27" s="703">
        <v>13.3</v>
      </c>
    </row>
    <row r="28" spans="4:34" x14ac:dyDescent="0.2">
      <c r="D28" s="207"/>
      <c r="J28" s="211"/>
      <c r="K28" s="209"/>
      <c r="L28" s="212"/>
      <c r="M28" s="211"/>
      <c r="N28" s="209"/>
      <c r="O28" s="211"/>
      <c r="P28" s="249"/>
      <c r="Q28" s="190"/>
      <c r="R28" s="259"/>
      <c r="S28" s="259"/>
      <c r="Y28" s="700" t="s">
        <v>178</v>
      </c>
      <c r="Z28" s="709" t="s">
        <v>345</v>
      </c>
      <c r="AA28" s="700"/>
      <c r="AB28" s="702">
        <v>14</v>
      </c>
      <c r="AC28" s="703">
        <v>16.100000000000001</v>
      </c>
      <c r="AD28" s="703">
        <v>18.8</v>
      </c>
      <c r="AE28" s="703">
        <v>18.7</v>
      </c>
      <c r="AF28" s="703">
        <v>16.5</v>
      </c>
      <c r="AG28" s="703">
        <v>15</v>
      </c>
      <c r="AH28" s="703">
        <v>17.399999999999999</v>
      </c>
    </row>
    <row r="29" spans="4:34" x14ac:dyDescent="0.2">
      <c r="D29" s="185" t="s">
        <v>198</v>
      </c>
      <c r="J29" s="208">
        <v>0</v>
      </c>
      <c r="K29" s="209" t="s">
        <v>11</v>
      </c>
      <c r="L29" s="212">
        <f>IF(OR($A$1&lt;1,$A$1&gt;7),0,HLOOKUP($A$1,TABLE,+AB23+1))</f>
        <v>81.8</v>
      </c>
      <c r="M29" s="211"/>
      <c r="N29" s="209" t="s">
        <v>352</v>
      </c>
      <c r="O29" s="211"/>
      <c r="P29" s="249">
        <f>IF(ISTEXT(+L29),"   N/A",ABS(+$L29-$J29))</f>
        <v>81.8</v>
      </c>
      <c r="Q29" s="190"/>
      <c r="R29" s="260"/>
      <c r="S29" s="260"/>
      <c r="Y29" s="700" t="s">
        <v>100</v>
      </c>
      <c r="Z29" s="709" t="s">
        <v>349</v>
      </c>
      <c r="AA29" s="700"/>
      <c r="AB29" s="702">
        <v>15</v>
      </c>
      <c r="AC29" s="703">
        <v>3</v>
      </c>
      <c r="AD29" s="703">
        <v>26</v>
      </c>
      <c r="AE29" s="703">
        <v>60.5</v>
      </c>
      <c r="AF29" s="703">
        <v>50.1</v>
      </c>
      <c r="AG29" s="703">
        <v>72.599999999999994</v>
      </c>
      <c r="AH29" s="703">
        <v>66.100000000000009</v>
      </c>
    </row>
    <row r="30" spans="4:34" x14ac:dyDescent="0.2">
      <c r="J30" s="211" t="s">
        <v>20</v>
      </c>
      <c r="K30" s="211"/>
      <c r="L30" s="212">
        <f>IF(OR($A$1&lt;1,$A$1&gt;7),0,HLOOKUP($A$1,TABLE,+AB24+1))</f>
        <v>85.8</v>
      </c>
      <c r="M30" s="211"/>
      <c r="N30" s="209" t="s">
        <v>338</v>
      </c>
      <c r="O30" s="211"/>
      <c r="P30" s="249">
        <f>IF(ISTEXT(+L30),"   N/A",ABS(+$L30-$J30))</f>
        <v>85.8</v>
      </c>
      <c r="Q30" s="190"/>
      <c r="R30" s="261"/>
      <c r="S30" s="261"/>
      <c r="Y30" s="700" t="s">
        <v>100</v>
      </c>
      <c r="Z30" s="709" t="s">
        <v>345</v>
      </c>
      <c r="AA30" s="700"/>
      <c r="AB30" s="702">
        <v>16</v>
      </c>
      <c r="AC30" s="703">
        <v>14.6</v>
      </c>
      <c r="AD30" s="703">
        <v>82.5</v>
      </c>
      <c r="AE30" s="703">
        <v>96.2</v>
      </c>
      <c r="AF30" s="703">
        <v>80.900000000000006</v>
      </c>
      <c r="AG30" s="703">
        <v>102.1</v>
      </c>
      <c r="AH30" s="703">
        <v>92.100000000000009</v>
      </c>
    </row>
    <row r="31" spans="4:34" x14ac:dyDescent="0.2">
      <c r="J31" s="211"/>
      <c r="K31" s="211"/>
      <c r="L31" s="212"/>
      <c r="M31" s="211"/>
      <c r="N31" s="209"/>
      <c r="O31" s="211"/>
      <c r="P31" s="249"/>
      <c r="Q31" s="190"/>
      <c r="R31" s="258"/>
      <c r="S31" s="258"/>
      <c r="Y31" s="700" t="s">
        <v>340</v>
      </c>
      <c r="Z31" s="709" t="s">
        <v>349</v>
      </c>
      <c r="AA31" s="700"/>
      <c r="AB31" s="702">
        <v>17</v>
      </c>
      <c r="AC31" s="703">
        <v>12.2</v>
      </c>
      <c r="AD31" s="703">
        <v>10.5</v>
      </c>
      <c r="AE31" s="703">
        <v>9.9</v>
      </c>
      <c r="AF31" s="703">
        <v>10.100000000000001</v>
      </c>
      <c r="AG31" s="703">
        <v>9.5</v>
      </c>
      <c r="AH31" s="703">
        <v>10.9</v>
      </c>
    </row>
    <row r="32" spans="4:34" x14ac:dyDescent="0.2">
      <c r="D32" s="207" t="s">
        <v>13</v>
      </c>
      <c r="J32" s="208">
        <v>0</v>
      </c>
      <c r="K32" s="209" t="s">
        <v>11</v>
      </c>
      <c r="L32" s="212">
        <f>IF(OR($A$1&lt;1,$A$1&gt;7),0,HLOOKUP($A$1,TABLE,+AB25+1))</f>
        <v>49.3</v>
      </c>
      <c r="M32" s="211"/>
      <c r="N32" s="209" t="s">
        <v>352</v>
      </c>
      <c r="O32" s="211"/>
      <c r="P32" s="249">
        <f>IF(ISTEXT(+L32),"   N/A",ABS(+$L32-$J32))</f>
        <v>49.3</v>
      </c>
      <c r="Q32" s="190"/>
      <c r="R32" s="257"/>
      <c r="S32" s="257"/>
      <c r="Y32" s="700" t="s">
        <v>340</v>
      </c>
      <c r="Z32" s="709" t="s">
        <v>345</v>
      </c>
      <c r="AA32" s="700"/>
      <c r="AB32" s="702">
        <v>18</v>
      </c>
      <c r="AC32" s="703">
        <v>15.2</v>
      </c>
      <c r="AD32" s="703">
        <v>17.599999999999998</v>
      </c>
      <c r="AE32" s="703">
        <v>12.6</v>
      </c>
      <c r="AF32" s="703">
        <v>16.8</v>
      </c>
      <c r="AG32" s="703">
        <v>12.3</v>
      </c>
      <c r="AH32" s="703">
        <v>13.700000000000001</v>
      </c>
    </row>
    <row r="33" spans="3:35" x14ac:dyDescent="0.2">
      <c r="J33" s="211"/>
      <c r="K33" s="213"/>
      <c r="L33" s="212">
        <f>IF(OR($A$1&lt;1,$A$1&gt;7),0,HLOOKUP($A$1,TABLE,+AB26+1))</f>
        <v>92.7</v>
      </c>
      <c r="M33" s="211"/>
      <c r="N33" s="209" t="s">
        <v>338</v>
      </c>
      <c r="O33" s="211"/>
      <c r="P33" s="249">
        <f>IF(ISTEXT(+L33),"   N/A",ABS(+$L33-$J33))</f>
        <v>92.7</v>
      </c>
      <c r="Q33" s="190"/>
      <c r="R33" s="261"/>
      <c r="S33" s="261"/>
      <c r="Y33" s="700" t="s">
        <v>341</v>
      </c>
      <c r="Z33" s="709" t="s">
        <v>349</v>
      </c>
      <c r="AA33" s="700"/>
      <c r="AB33" s="702">
        <v>19</v>
      </c>
      <c r="AC33" s="703">
        <v>1.5</v>
      </c>
      <c r="AD33" s="703">
        <v>2.5</v>
      </c>
      <c r="AE33" s="703">
        <v>6.6000000000000005</v>
      </c>
      <c r="AF33" s="710">
        <v>5.4</v>
      </c>
      <c r="AG33" s="710">
        <v>10.299999999999999</v>
      </c>
      <c r="AH33" s="710">
        <v>9.6</v>
      </c>
    </row>
    <row r="34" spans="3:35" x14ac:dyDescent="0.2">
      <c r="J34" s="211"/>
      <c r="K34" s="213"/>
      <c r="L34" s="212"/>
      <c r="M34" s="211"/>
      <c r="N34" s="209"/>
      <c r="O34" s="211"/>
      <c r="P34" s="249"/>
      <c r="Q34" s="190"/>
      <c r="R34" s="258"/>
      <c r="S34" s="258"/>
      <c r="Y34" s="700" t="s">
        <v>341</v>
      </c>
      <c r="Z34" s="709" t="s">
        <v>345</v>
      </c>
      <c r="AA34" s="700"/>
      <c r="AB34" s="702">
        <v>20</v>
      </c>
      <c r="AC34" s="703">
        <v>15</v>
      </c>
      <c r="AD34" s="703">
        <v>17.2</v>
      </c>
      <c r="AE34" s="703">
        <v>12.5</v>
      </c>
      <c r="AF34" s="710">
        <v>13.700000000000001</v>
      </c>
      <c r="AG34" s="710">
        <v>16.8</v>
      </c>
      <c r="AH34" s="710">
        <v>15.6</v>
      </c>
    </row>
    <row r="35" spans="3:35" ht="18" x14ac:dyDescent="0.25">
      <c r="C35" s="196" t="s">
        <v>238</v>
      </c>
      <c r="G35" s="193"/>
      <c r="H35" s="193"/>
      <c r="I35" s="193"/>
      <c r="J35" s="193"/>
      <c r="K35" s="193"/>
      <c r="L35" s="212"/>
      <c r="O35" s="193"/>
      <c r="P35" s="247"/>
      <c r="Q35" s="190"/>
      <c r="R35" s="258"/>
      <c r="S35" s="258"/>
      <c r="Y35" s="700" t="s">
        <v>342</v>
      </c>
      <c r="Z35" s="709" t="s">
        <v>349</v>
      </c>
      <c r="AA35" s="700"/>
      <c r="AB35" s="702">
        <v>21</v>
      </c>
      <c r="AC35" s="703">
        <v>33.700000000000003</v>
      </c>
      <c r="AD35" s="703">
        <v>0.4</v>
      </c>
      <c r="AE35" s="703">
        <v>9.6</v>
      </c>
      <c r="AF35" s="703">
        <v>11.4</v>
      </c>
      <c r="AG35" s="703">
        <v>11.600000000000001</v>
      </c>
      <c r="AH35" s="703">
        <v>12.5</v>
      </c>
    </row>
    <row r="36" spans="3:35" x14ac:dyDescent="0.2">
      <c r="D36" s="201" t="s">
        <v>108</v>
      </c>
      <c r="E36" s="203"/>
      <c r="F36" s="203"/>
      <c r="G36" s="203"/>
      <c r="H36" s="203"/>
      <c r="I36" s="203"/>
      <c r="J36" s="204"/>
      <c r="K36" s="204"/>
      <c r="L36" s="214"/>
      <c r="P36" s="249"/>
      <c r="Q36" s="190"/>
      <c r="R36" s="258"/>
      <c r="S36" s="258"/>
      <c r="Y36" s="700" t="s">
        <v>342</v>
      </c>
      <c r="Z36" s="709" t="s">
        <v>345</v>
      </c>
      <c r="AA36" s="700"/>
      <c r="AB36" s="702">
        <v>22</v>
      </c>
      <c r="AC36" s="703">
        <v>50.1</v>
      </c>
      <c r="AD36" s="703">
        <v>1.6</v>
      </c>
      <c r="AE36" s="703">
        <v>29.4</v>
      </c>
      <c r="AF36" s="703">
        <v>25.3</v>
      </c>
      <c r="AG36" s="703">
        <v>20.599999999999998</v>
      </c>
      <c r="AH36" s="703">
        <v>20.200000000000003</v>
      </c>
    </row>
    <row r="37" spans="3:35" x14ac:dyDescent="0.2">
      <c r="D37" s="201" t="s">
        <v>235</v>
      </c>
      <c r="J37" s="193"/>
      <c r="K37" s="193"/>
      <c r="L37" s="212"/>
      <c r="P37" s="249"/>
      <c r="Q37" s="190"/>
      <c r="R37" s="258"/>
      <c r="S37" s="258"/>
      <c r="Y37" s="700" t="s">
        <v>343</v>
      </c>
      <c r="Z37" s="709" t="s">
        <v>349</v>
      </c>
      <c r="AA37" s="700"/>
      <c r="AB37" s="702">
        <v>23</v>
      </c>
      <c r="AC37" s="703">
        <v>29.299999999999997</v>
      </c>
      <c r="AD37" s="703">
        <v>28.999999999999996</v>
      </c>
      <c r="AE37" s="703">
        <v>64.8</v>
      </c>
      <c r="AF37" s="703">
        <v>24</v>
      </c>
      <c r="AG37" s="703">
        <v>55.500000000000007</v>
      </c>
      <c r="AH37" s="703">
        <v>35.6</v>
      </c>
    </row>
    <row r="38" spans="3:35" x14ac:dyDescent="0.2">
      <c r="D38" s="201"/>
      <c r="J38" s="193"/>
      <c r="K38" s="193"/>
      <c r="L38" s="212"/>
      <c r="P38" s="249"/>
      <c r="Q38" s="190"/>
      <c r="R38" s="258"/>
      <c r="S38" s="258"/>
      <c r="Y38" s="700" t="s">
        <v>343</v>
      </c>
      <c r="Z38" s="709" t="s">
        <v>345</v>
      </c>
      <c r="AA38" s="700"/>
      <c r="AB38" s="702">
        <v>24</v>
      </c>
      <c r="AC38" s="703">
        <v>62.3</v>
      </c>
      <c r="AD38" s="703">
        <v>61.6</v>
      </c>
      <c r="AE38" s="703">
        <v>100</v>
      </c>
      <c r="AF38" s="710">
        <v>45.4</v>
      </c>
      <c r="AG38" s="703">
        <v>82.6</v>
      </c>
      <c r="AH38" s="703">
        <v>69.599999999999994</v>
      </c>
    </row>
    <row r="39" spans="3:35" x14ac:dyDescent="0.2">
      <c r="D39" s="207" t="s">
        <v>61</v>
      </c>
      <c r="J39" s="208">
        <v>0</v>
      </c>
      <c r="K39" s="209" t="s">
        <v>11</v>
      </c>
      <c r="L39" s="212">
        <f>IF(OR($A$1&lt;1,$A$1&gt;7),0,HLOOKUP($A$1,TABLE,+AB27+1))</f>
        <v>10.6</v>
      </c>
      <c r="M39" s="211"/>
      <c r="N39" s="209" t="s">
        <v>352</v>
      </c>
      <c r="O39" s="211"/>
      <c r="P39" s="249">
        <f>IF(ISTEXT(+L39),"   N/A",ABS(+$L39-$J39))</f>
        <v>10.6</v>
      </c>
      <c r="Q39" s="190"/>
      <c r="R39" s="257"/>
      <c r="S39" s="257"/>
      <c r="Y39" s="700" t="s">
        <v>178</v>
      </c>
      <c r="Z39" s="709" t="s">
        <v>350</v>
      </c>
      <c r="AA39" s="700"/>
      <c r="AB39" s="702">
        <v>25</v>
      </c>
      <c r="AC39" s="710">
        <v>0</v>
      </c>
      <c r="AD39" s="710">
        <v>0</v>
      </c>
      <c r="AE39" s="710">
        <v>0</v>
      </c>
      <c r="AF39" s="703">
        <v>0</v>
      </c>
      <c r="AG39" s="703">
        <v>0</v>
      </c>
      <c r="AH39" s="710">
        <v>0</v>
      </c>
    </row>
    <row r="40" spans="3:35" x14ac:dyDescent="0.2">
      <c r="J40" s="211" t="s">
        <v>20</v>
      </c>
      <c r="K40" s="211"/>
      <c r="L40" s="212">
        <f>IF(OR($A$1&lt;1,$A$1&gt;7),0,HLOOKUP($A$1,TABLE,+AB28+1))</f>
        <v>16.100000000000001</v>
      </c>
      <c r="M40" s="211"/>
      <c r="N40" s="209" t="s">
        <v>338</v>
      </c>
      <c r="O40" s="211"/>
      <c r="P40" s="249">
        <f>IF(ISTEXT(+L40),"   N/A",ABS(+$L40-$J39))</f>
        <v>16.100000000000001</v>
      </c>
      <c r="Q40" s="190"/>
      <c r="R40" s="258"/>
      <c r="S40" s="258"/>
      <c r="Y40" s="700" t="s">
        <v>178</v>
      </c>
      <c r="Z40" s="709" t="s">
        <v>346</v>
      </c>
      <c r="AA40" s="700"/>
      <c r="AB40" s="702">
        <v>26</v>
      </c>
      <c r="AC40" s="703">
        <v>0</v>
      </c>
      <c r="AD40" s="703">
        <v>0</v>
      </c>
      <c r="AE40" s="703">
        <v>0</v>
      </c>
      <c r="AF40" s="703">
        <v>0</v>
      </c>
      <c r="AG40" s="703">
        <v>0</v>
      </c>
      <c r="AH40" s="703">
        <v>0.5</v>
      </c>
      <c r="AI40" s="780"/>
    </row>
    <row r="41" spans="3:35" x14ac:dyDescent="0.2">
      <c r="J41" s="211"/>
      <c r="K41" s="211"/>
      <c r="L41" s="212"/>
      <c r="M41" s="211"/>
      <c r="N41" s="209"/>
      <c r="O41" s="211"/>
      <c r="P41" s="249"/>
      <c r="Q41" s="190"/>
      <c r="R41" s="259"/>
      <c r="S41" s="259"/>
      <c r="Y41" s="700" t="s">
        <v>100</v>
      </c>
      <c r="Z41" s="709" t="s">
        <v>350</v>
      </c>
      <c r="AA41" s="700"/>
      <c r="AB41" s="702">
        <v>27</v>
      </c>
      <c r="AC41" s="703">
        <v>0</v>
      </c>
      <c r="AD41" s="703">
        <v>0</v>
      </c>
      <c r="AE41" s="710">
        <v>0</v>
      </c>
      <c r="AF41" s="710">
        <v>0</v>
      </c>
      <c r="AG41" s="710">
        <v>0</v>
      </c>
      <c r="AH41" s="710">
        <v>0</v>
      </c>
      <c r="AI41" s="780"/>
    </row>
    <row r="42" spans="3:35" x14ac:dyDescent="0.2">
      <c r="D42" s="207" t="s">
        <v>100</v>
      </c>
      <c r="J42" s="208">
        <v>0</v>
      </c>
      <c r="K42" s="209" t="s">
        <v>11</v>
      </c>
      <c r="L42" s="212">
        <f>IF(OR($A$1&lt;1,$A$1&gt;7),0,HLOOKUP($A$1,TABLE,+AB29+1))</f>
        <v>3</v>
      </c>
      <c r="M42" s="211"/>
      <c r="N42" s="209" t="s">
        <v>352</v>
      </c>
      <c r="O42" s="211"/>
      <c r="P42" s="249">
        <f>IF(ISTEXT(+L42),"   N/A",ABS(+$L42-$J42))</f>
        <v>3</v>
      </c>
      <c r="Q42" s="190"/>
      <c r="R42" s="257"/>
      <c r="S42" s="257"/>
      <c r="Y42" s="700" t="s">
        <v>100</v>
      </c>
      <c r="Z42" s="709" t="s">
        <v>346</v>
      </c>
      <c r="AA42" s="700"/>
      <c r="AB42" s="702">
        <v>28</v>
      </c>
      <c r="AC42" s="703">
        <v>0</v>
      </c>
      <c r="AD42" s="703">
        <v>0</v>
      </c>
      <c r="AE42" s="703">
        <v>0</v>
      </c>
      <c r="AF42" s="710">
        <v>0</v>
      </c>
      <c r="AG42" s="710">
        <v>0</v>
      </c>
      <c r="AH42" s="710">
        <v>0</v>
      </c>
      <c r="AI42" s="780"/>
    </row>
    <row r="43" spans="3:35" x14ac:dyDescent="0.2">
      <c r="J43" s="211"/>
      <c r="K43" s="211"/>
      <c r="L43" s="212">
        <f>IF(OR($A$1&lt;1,$A$1&gt;7),0,HLOOKUP($A$1,TABLE,+AB30+1))</f>
        <v>14.6</v>
      </c>
      <c r="M43" s="211"/>
      <c r="N43" s="209" t="s">
        <v>338</v>
      </c>
      <c r="O43" s="211"/>
      <c r="P43" s="249">
        <f>IF(ISTEXT(+L43),"   N/A",ABS(+$L43-$J42))</f>
        <v>14.6</v>
      </c>
      <c r="Q43" s="190"/>
      <c r="R43" s="257"/>
      <c r="S43" s="257"/>
      <c r="Y43" s="700" t="s">
        <v>340</v>
      </c>
      <c r="Z43" s="709" t="s">
        <v>350</v>
      </c>
      <c r="AA43" s="700"/>
      <c r="AB43" s="702">
        <v>29</v>
      </c>
      <c r="AC43" s="703">
        <v>0</v>
      </c>
      <c r="AD43" s="703">
        <v>0</v>
      </c>
      <c r="AE43" s="703">
        <v>0</v>
      </c>
      <c r="AF43" s="703">
        <v>0</v>
      </c>
      <c r="AG43" s="703">
        <v>0</v>
      </c>
      <c r="AH43" s="703">
        <v>0</v>
      </c>
    </row>
    <row r="44" spans="3:35" x14ac:dyDescent="0.2">
      <c r="J44" s="211"/>
      <c r="K44" s="211"/>
      <c r="L44" s="212"/>
      <c r="M44" s="211"/>
      <c r="N44" s="209"/>
      <c r="O44" s="211"/>
      <c r="P44" s="249"/>
      <c r="Q44" s="190"/>
      <c r="R44" s="259"/>
      <c r="S44" s="259"/>
      <c r="Y44" s="700" t="s">
        <v>340</v>
      </c>
      <c r="Z44" s="709" t="s">
        <v>346</v>
      </c>
      <c r="AA44" s="700"/>
      <c r="AB44" s="702">
        <v>30</v>
      </c>
      <c r="AC44" s="703">
        <v>0</v>
      </c>
      <c r="AD44" s="703">
        <v>0</v>
      </c>
      <c r="AE44" s="703">
        <v>0</v>
      </c>
      <c r="AF44" s="703">
        <v>0</v>
      </c>
      <c r="AG44" s="703">
        <v>0</v>
      </c>
      <c r="AH44" s="703">
        <v>3.5999999999999996</v>
      </c>
    </row>
    <row r="45" spans="3:35" x14ac:dyDescent="0.2">
      <c r="D45" s="207" t="s">
        <v>62</v>
      </c>
      <c r="J45" s="208">
        <v>0</v>
      </c>
      <c r="K45" s="209" t="s">
        <v>11</v>
      </c>
      <c r="L45" s="212">
        <f>IF(OR($A$1&lt;1,$A$1&gt;7),0,HLOOKUP($A$1,TABLE,+AB31+1))</f>
        <v>12.2</v>
      </c>
      <c r="M45" s="211"/>
      <c r="N45" s="209" t="s">
        <v>352</v>
      </c>
      <c r="O45" s="211"/>
      <c r="P45" s="249">
        <f>IF(ISTEXT(+L45),"   N/A",ABS(+$L45-$J45))</f>
        <v>12.2</v>
      </c>
      <c r="Q45" s="190"/>
      <c r="R45" s="257"/>
      <c r="S45" s="257"/>
      <c r="Y45" s="700" t="s">
        <v>341</v>
      </c>
      <c r="Z45" s="709" t="s">
        <v>350</v>
      </c>
      <c r="AA45" s="700"/>
      <c r="AB45" s="702">
        <v>31</v>
      </c>
      <c r="AC45" s="703">
        <v>0</v>
      </c>
      <c r="AD45" s="703">
        <v>0</v>
      </c>
      <c r="AE45" s="703">
        <v>0</v>
      </c>
      <c r="AF45" s="703">
        <v>0</v>
      </c>
      <c r="AG45" s="703">
        <v>0</v>
      </c>
      <c r="AH45" s="703">
        <v>0</v>
      </c>
    </row>
    <row r="46" spans="3:35" x14ac:dyDescent="0.2">
      <c r="J46" s="211"/>
      <c r="K46" s="211"/>
      <c r="L46" s="212">
        <f>IF(OR($A$1&lt;1,$A$1&gt;7),0,HLOOKUP($A$1,TABLE,+AB32+1))</f>
        <v>15.2</v>
      </c>
      <c r="M46" s="211"/>
      <c r="N46" s="209" t="s">
        <v>338</v>
      </c>
      <c r="O46" s="211"/>
      <c r="P46" s="249">
        <f>IF(ISTEXT(+L46),"   N/A",ABS(+$L46-$J45))</f>
        <v>15.2</v>
      </c>
      <c r="Q46" s="190"/>
      <c r="R46" s="257"/>
      <c r="S46" s="257"/>
      <c r="Y46" s="700" t="s">
        <v>341</v>
      </c>
      <c r="Z46" s="709" t="s">
        <v>346</v>
      </c>
      <c r="AA46" s="700"/>
      <c r="AB46" s="702">
        <v>32</v>
      </c>
      <c r="AC46" s="703">
        <v>0</v>
      </c>
      <c r="AD46" s="703">
        <v>0</v>
      </c>
      <c r="AE46" s="703">
        <v>0</v>
      </c>
      <c r="AF46" s="703">
        <v>0</v>
      </c>
      <c r="AG46" s="703">
        <v>0</v>
      </c>
      <c r="AH46" s="703">
        <v>0</v>
      </c>
    </row>
    <row r="47" spans="3:35" x14ac:dyDescent="0.2">
      <c r="J47" s="211"/>
      <c r="K47" s="211"/>
      <c r="L47" s="212"/>
      <c r="M47" s="211"/>
      <c r="N47" s="209"/>
      <c r="O47" s="211"/>
      <c r="P47" s="249"/>
      <c r="Q47" s="190"/>
      <c r="R47" s="259"/>
      <c r="S47" s="259"/>
      <c r="Y47" s="700" t="s">
        <v>342</v>
      </c>
      <c r="Z47" s="709" t="s">
        <v>350</v>
      </c>
      <c r="AA47" s="700"/>
      <c r="AB47" s="702">
        <v>33</v>
      </c>
      <c r="AC47" s="703">
        <v>0</v>
      </c>
      <c r="AD47" s="703">
        <v>0</v>
      </c>
      <c r="AE47" s="703">
        <v>0</v>
      </c>
      <c r="AF47" s="703">
        <v>0</v>
      </c>
      <c r="AG47" s="703">
        <v>0</v>
      </c>
      <c r="AH47" s="703">
        <v>0</v>
      </c>
    </row>
    <row r="48" spans="3:35" x14ac:dyDescent="0.2">
      <c r="D48" s="207" t="s">
        <v>489</v>
      </c>
      <c r="J48" s="208">
        <v>0</v>
      </c>
      <c r="K48" s="209" t="s">
        <v>11</v>
      </c>
      <c r="L48" s="212">
        <f>IF(OR($A$1&lt;1,$A$1&gt;7),0,HLOOKUP($A$1,TABLE,+AB33+1))</f>
        <v>1.5</v>
      </c>
      <c r="M48" s="211"/>
      <c r="N48" s="209" t="s">
        <v>352</v>
      </c>
      <c r="O48" s="211"/>
      <c r="P48" s="249">
        <f>IF(ISTEXT(+L48),"   N/A",ABS(+$L48-$J48))</f>
        <v>1.5</v>
      </c>
      <c r="Q48" s="190"/>
      <c r="R48" s="257"/>
      <c r="S48" s="257"/>
      <c r="Y48" s="700" t="s">
        <v>342</v>
      </c>
      <c r="Z48" s="709" t="s">
        <v>346</v>
      </c>
      <c r="AA48" s="700"/>
      <c r="AB48" s="702">
        <v>34</v>
      </c>
      <c r="AC48" s="703">
        <v>0</v>
      </c>
      <c r="AD48" s="703">
        <v>0</v>
      </c>
      <c r="AE48" s="703">
        <v>0</v>
      </c>
      <c r="AF48" s="703">
        <v>0</v>
      </c>
      <c r="AG48" s="703">
        <v>0</v>
      </c>
      <c r="AH48" s="703">
        <v>0</v>
      </c>
    </row>
    <row r="49" spans="3:35" x14ac:dyDescent="0.2">
      <c r="D49" s="207"/>
      <c r="J49" s="211"/>
      <c r="K49" s="209"/>
      <c r="L49" s="212">
        <f>IF(OR($A$1&lt;1,$A$1&gt;7),0,HLOOKUP($A$1,TABLE,+AB34+1))</f>
        <v>15</v>
      </c>
      <c r="M49" s="211"/>
      <c r="N49" s="209" t="s">
        <v>338</v>
      </c>
      <c r="O49" s="211"/>
      <c r="P49" s="249">
        <f>IF(ISTEXT(+L49),"   N/A",ABS(+$L49-$J49))</f>
        <v>15</v>
      </c>
      <c r="Q49" s="190"/>
      <c r="R49" s="260"/>
      <c r="S49" s="260"/>
      <c r="Y49" s="700" t="s">
        <v>343</v>
      </c>
      <c r="Z49" s="709" t="s">
        <v>350</v>
      </c>
      <c r="AA49" s="700"/>
      <c r="AB49" s="702">
        <v>35</v>
      </c>
      <c r="AC49" s="703">
        <v>0</v>
      </c>
      <c r="AD49" s="703">
        <v>0</v>
      </c>
      <c r="AE49" s="703">
        <v>0</v>
      </c>
      <c r="AF49" s="703">
        <v>0</v>
      </c>
      <c r="AG49" s="703">
        <v>0</v>
      </c>
      <c r="AH49" s="703">
        <v>0</v>
      </c>
    </row>
    <row r="50" spans="3:35" x14ac:dyDescent="0.2">
      <c r="D50" s="207"/>
      <c r="J50" s="211"/>
      <c r="K50" s="209"/>
      <c r="L50" s="212"/>
      <c r="M50" s="211"/>
      <c r="N50" s="209"/>
      <c r="O50" s="211"/>
      <c r="P50" s="249"/>
      <c r="Q50" s="190"/>
      <c r="R50" s="259"/>
      <c r="S50" s="259"/>
      <c r="Y50" s="700" t="s">
        <v>343</v>
      </c>
      <c r="Z50" s="709" t="s">
        <v>346</v>
      </c>
      <c r="AA50" s="700"/>
      <c r="AB50" s="702">
        <v>36</v>
      </c>
      <c r="AC50" s="703">
        <v>0</v>
      </c>
      <c r="AD50" s="703">
        <v>0</v>
      </c>
      <c r="AE50" s="703">
        <v>0</v>
      </c>
      <c r="AF50" s="710">
        <v>0</v>
      </c>
      <c r="AG50" s="703">
        <v>0</v>
      </c>
      <c r="AH50" s="703">
        <v>0</v>
      </c>
    </row>
    <row r="51" spans="3:35" x14ac:dyDescent="0.2">
      <c r="D51" s="185" t="s">
        <v>198</v>
      </c>
      <c r="J51" s="208">
        <v>0</v>
      </c>
      <c r="K51" s="209" t="s">
        <v>11</v>
      </c>
      <c r="L51" s="212">
        <f>IF(OR($A$1&lt;1,$A$1&gt;7),0,HLOOKUP($A$1,TABLE,+AB35+1))</f>
        <v>33.700000000000003</v>
      </c>
      <c r="M51" s="211"/>
      <c r="N51" s="209" t="s">
        <v>352</v>
      </c>
      <c r="O51" s="211"/>
      <c r="P51" s="249">
        <f>IF(ISTEXT(+L51),"   N/A",ABS(+$L51-$J51))</f>
        <v>33.700000000000003</v>
      </c>
      <c r="Q51" s="190"/>
      <c r="R51" s="260"/>
      <c r="S51" s="260"/>
      <c r="Y51" s="700" t="s">
        <v>178</v>
      </c>
      <c r="Z51" s="709" t="s">
        <v>351</v>
      </c>
      <c r="AA51" s="700"/>
      <c r="AB51" s="702">
        <v>37</v>
      </c>
      <c r="AC51" s="703">
        <v>6.2</v>
      </c>
      <c r="AD51" s="703">
        <v>6.1</v>
      </c>
      <c r="AE51" s="711">
        <v>10.299999999999999</v>
      </c>
      <c r="AF51" s="710">
        <v>12.4</v>
      </c>
      <c r="AG51" s="703">
        <v>10.9</v>
      </c>
      <c r="AH51" s="703">
        <v>12.4</v>
      </c>
    </row>
    <row r="52" spans="3:35" x14ac:dyDescent="0.2">
      <c r="J52" s="211" t="s">
        <v>20</v>
      </c>
      <c r="K52" s="211"/>
      <c r="L52" s="212">
        <f>IF(OR($A$1&lt;1,$A$1&gt;7),0,HLOOKUP($A$1,TABLE,+AB36+1))</f>
        <v>50.1</v>
      </c>
      <c r="M52" s="211"/>
      <c r="N52" s="209" t="s">
        <v>338</v>
      </c>
      <c r="O52" s="211"/>
      <c r="P52" s="249">
        <f>IF(ISTEXT(+L52),"   N/A",ABS(+$L52-$J52))</f>
        <v>50.1</v>
      </c>
      <c r="Q52" s="190"/>
      <c r="R52" s="261"/>
      <c r="S52" s="261"/>
      <c r="Y52" s="700" t="s">
        <v>178</v>
      </c>
      <c r="Z52" s="709" t="s">
        <v>347</v>
      </c>
      <c r="AA52" s="700"/>
      <c r="AB52" s="702">
        <v>38</v>
      </c>
      <c r="AC52" s="703">
        <v>12</v>
      </c>
      <c r="AD52" s="703">
        <v>13.600000000000001</v>
      </c>
      <c r="AE52" s="711">
        <v>13.900000000000002</v>
      </c>
      <c r="AF52" s="703">
        <v>17.299999999999997</v>
      </c>
      <c r="AG52" s="703">
        <v>14.899999999999999</v>
      </c>
      <c r="AH52" s="703">
        <v>17</v>
      </c>
    </row>
    <row r="53" spans="3:35" x14ac:dyDescent="0.2">
      <c r="J53" s="211"/>
      <c r="K53" s="211"/>
      <c r="L53" s="212"/>
      <c r="M53" s="211"/>
      <c r="N53" s="209"/>
      <c r="O53" s="211"/>
      <c r="P53" s="249"/>
      <c r="Q53" s="190"/>
      <c r="R53" s="258"/>
      <c r="S53" s="258"/>
      <c r="Y53" s="700" t="s">
        <v>100</v>
      </c>
      <c r="Z53" s="709" t="s">
        <v>351</v>
      </c>
      <c r="AA53" s="700"/>
      <c r="AB53" s="702">
        <v>39</v>
      </c>
      <c r="AC53" s="703">
        <v>20.8</v>
      </c>
      <c r="AD53" s="703">
        <v>0</v>
      </c>
      <c r="AE53" s="711">
        <v>3.3000000000000003</v>
      </c>
      <c r="AF53" s="703">
        <v>3.6999999999999997</v>
      </c>
      <c r="AG53" s="703">
        <v>10.7</v>
      </c>
      <c r="AH53" s="703">
        <v>20.5</v>
      </c>
    </row>
    <row r="54" spans="3:35" x14ac:dyDescent="0.2">
      <c r="D54" s="207" t="s">
        <v>13</v>
      </c>
      <c r="J54" s="208">
        <v>0</v>
      </c>
      <c r="K54" s="209" t="s">
        <v>11</v>
      </c>
      <c r="L54" s="212">
        <f>IF(OR($A$1&lt;1,$A$1&gt;7),0,HLOOKUP($A$1,TABLE,+AB37+1))</f>
        <v>29.299999999999997</v>
      </c>
      <c r="M54" s="211"/>
      <c r="N54" s="209" t="s">
        <v>352</v>
      </c>
      <c r="O54" s="211"/>
      <c r="P54" s="249">
        <f>IF(ISTEXT(+L54),"   N/A",ABS(+$L54-$J54))</f>
        <v>29.299999999999997</v>
      </c>
      <c r="Q54" s="190"/>
      <c r="R54" s="257"/>
      <c r="S54" s="257"/>
      <c r="Y54" s="700" t="s">
        <v>100</v>
      </c>
      <c r="Z54" s="709" t="s">
        <v>347</v>
      </c>
      <c r="AA54" s="700"/>
      <c r="AB54" s="702">
        <v>40</v>
      </c>
      <c r="AC54" s="710">
        <v>31.5</v>
      </c>
      <c r="AD54" s="703">
        <v>8.4</v>
      </c>
      <c r="AE54" s="711">
        <v>22.5</v>
      </c>
      <c r="AF54" s="703">
        <v>25</v>
      </c>
      <c r="AG54" s="703">
        <v>25.7</v>
      </c>
      <c r="AH54" s="703">
        <v>29.7</v>
      </c>
    </row>
    <row r="55" spans="3:35" x14ac:dyDescent="0.2">
      <c r="J55" s="211"/>
      <c r="K55" s="213"/>
      <c r="L55" s="212">
        <f>IF(OR($A$1&lt;1,$A$1&gt;7),0,HLOOKUP($A$1,TABLE,+AB38+1))</f>
        <v>62.3</v>
      </c>
      <c r="M55" s="211"/>
      <c r="N55" s="209" t="s">
        <v>338</v>
      </c>
      <c r="O55" s="211"/>
      <c r="P55" s="249">
        <f>IF(ISTEXT(+L55),"   N/A",ABS(+$L55-$J55))</f>
        <v>62.3</v>
      </c>
      <c r="Q55" s="190"/>
      <c r="R55" s="261"/>
      <c r="S55" s="261"/>
      <c r="Y55" s="700" t="s">
        <v>340</v>
      </c>
      <c r="Z55" s="709" t="s">
        <v>351</v>
      </c>
      <c r="AA55" s="700"/>
      <c r="AB55" s="702">
        <v>41</v>
      </c>
      <c r="AC55" s="710">
        <v>8.2000000000000011</v>
      </c>
      <c r="AD55" s="710">
        <v>8.1</v>
      </c>
      <c r="AE55" s="713">
        <v>9.7000000000000011</v>
      </c>
      <c r="AF55" s="710">
        <v>7.9</v>
      </c>
      <c r="AG55" s="710">
        <v>5.8999999999999995</v>
      </c>
      <c r="AH55" s="710">
        <v>7.6</v>
      </c>
      <c r="AI55" s="780"/>
    </row>
    <row r="56" spans="3:35" x14ac:dyDescent="0.2">
      <c r="J56" s="211"/>
      <c r="K56" s="211"/>
      <c r="L56" s="212"/>
      <c r="M56" s="211"/>
      <c r="N56" s="209"/>
      <c r="O56" s="211"/>
      <c r="P56" s="249"/>
      <c r="Q56" s="190"/>
      <c r="R56" s="258"/>
      <c r="S56" s="258"/>
      <c r="Y56" s="700" t="s">
        <v>340</v>
      </c>
      <c r="Z56" s="709" t="s">
        <v>347</v>
      </c>
      <c r="AA56" s="700"/>
      <c r="AB56" s="702">
        <v>42</v>
      </c>
      <c r="AC56" s="710">
        <v>12.9</v>
      </c>
      <c r="AD56" s="710">
        <v>14.499999999999998</v>
      </c>
      <c r="AE56" s="713">
        <v>12.7</v>
      </c>
      <c r="AF56" s="710">
        <v>10.4</v>
      </c>
      <c r="AG56" s="710">
        <v>9</v>
      </c>
      <c r="AH56" s="710">
        <v>12.7</v>
      </c>
      <c r="AI56" s="780"/>
    </row>
    <row r="57" spans="3:35" x14ac:dyDescent="0.2">
      <c r="J57" s="211"/>
      <c r="K57" s="211"/>
      <c r="L57" s="212"/>
      <c r="M57" s="211"/>
      <c r="N57" s="209"/>
      <c r="O57" s="211"/>
      <c r="P57" s="249"/>
      <c r="Q57" s="190"/>
      <c r="R57" s="258"/>
      <c r="S57" s="258"/>
      <c r="Y57" s="700" t="s">
        <v>341</v>
      </c>
      <c r="Z57" s="709" t="s">
        <v>351</v>
      </c>
      <c r="AA57" s="700"/>
      <c r="AB57" s="702">
        <v>43</v>
      </c>
      <c r="AC57" s="710">
        <v>0</v>
      </c>
      <c r="AD57" s="710">
        <v>11.799999999999999</v>
      </c>
      <c r="AE57" s="713">
        <v>3</v>
      </c>
      <c r="AF57" s="710">
        <v>4.9000000000000004</v>
      </c>
      <c r="AG57" s="710">
        <v>5.4</v>
      </c>
      <c r="AH57" s="710">
        <v>4.8</v>
      </c>
      <c r="AI57" s="780"/>
    </row>
    <row r="58" spans="3:35" ht="18" x14ac:dyDescent="0.25">
      <c r="C58" s="196" t="s">
        <v>239</v>
      </c>
      <c r="J58" s="193"/>
      <c r="K58" s="193"/>
      <c r="L58" s="212"/>
      <c r="P58" s="249"/>
      <c r="Q58" s="190"/>
      <c r="R58" s="258"/>
      <c r="S58" s="258"/>
      <c r="Y58" s="700" t="s">
        <v>341</v>
      </c>
      <c r="Z58" s="709" t="s">
        <v>347</v>
      </c>
      <c r="AA58" s="700"/>
      <c r="AB58" s="702">
        <v>44</v>
      </c>
      <c r="AC58" s="703">
        <v>14.2</v>
      </c>
      <c r="AD58" s="703">
        <v>17.2</v>
      </c>
      <c r="AE58" s="703">
        <v>7.0000000000000009</v>
      </c>
      <c r="AF58" s="703">
        <v>10.5</v>
      </c>
      <c r="AG58" s="703">
        <v>11.3</v>
      </c>
      <c r="AH58" s="703">
        <v>7.7</v>
      </c>
    </row>
    <row r="59" spans="3:35" x14ac:dyDescent="0.2">
      <c r="C59" s="215"/>
      <c r="D59" s="201" t="s">
        <v>109</v>
      </c>
      <c r="E59" s="203"/>
      <c r="F59" s="203"/>
      <c r="G59" s="203"/>
      <c r="H59" s="203"/>
      <c r="I59" s="203"/>
      <c r="J59" s="204"/>
      <c r="K59" s="204"/>
      <c r="L59" s="214"/>
      <c r="M59" s="203"/>
      <c r="N59" s="203"/>
      <c r="P59" s="249"/>
      <c r="Q59" s="190"/>
      <c r="R59" s="258"/>
      <c r="S59" s="258"/>
      <c r="Y59" s="700" t="s">
        <v>342</v>
      </c>
      <c r="Z59" s="709" t="s">
        <v>351</v>
      </c>
      <c r="AA59" s="700"/>
      <c r="AB59" s="702">
        <v>45</v>
      </c>
      <c r="AC59" s="710">
        <v>10</v>
      </c>
      <c r="AD59" s="703">
        <v>11.5</v>
      </c>
      <c r="AE59" s="703">
        <v>-1.6</v>
      </c>
      <c r="AF59" s="703">
        <v>4.5</v>
      </c>
      <c r="AG59" s="703">
        <v>4.3</v>
      </c>
      <c r="AH59" s="703">
        <v>10.4</v>
      </c>
    </row>
    <row r="60" spans="3:35" x14ac:dyDescent="0.2">
      <c r="D60" s="201" t="s">
        <v>236</v>
      </c>
      <c r="J60" s="193"/>
      <c r="K60" s="193"/>
      <c r="L60" s="212"/>
      <c r="P60" s="249"/>
      <c r="Q60" s="190"/>
      <c r="R60" s="258"/>
      <c r="S60" s="258"/>
      <c r="Y60" s="700" t="s">
        <v>342</v>
      </c>
      <c r="Z60" s="709" t="s">
        <v>347</v>
      </c>
      <c r="AA60" s="700"/>
      <c r="AB60" s="702">
        <v>46</v>
      </c>
      <c r="AC60" s="710">
        <v>15.4</v>
      </c>
      <c r="AD60" s="703">
        <v>14.299999999999999</v>
      </c>
      <c r="AE60" s="703">
        <v>14.6</v>
      </c>
      <c r="AF60" s="703">
        <v>14.000000000000002</v>
      </c>
      <c r="AG60" s="703">
        <v>17.599999999999998</v>
      </c>
      <c r="AH60" s="703">
        <v>17.2</v>
      </c>
    </row>
    <row r="61" spans="3:35" x14ac:dyDescent="0.2">
      <c r="D61" s="201"/>
      <c r="J61" s="193"/>
      <c r="K61" s="193"/>
      <c r="L61" s="212"/>
      <c r="P61" s="249"/>
      <c r="Q61" s="190"/>
      <c r="R61" s="258"/>
      <c r="S61" s="258"/>
      <c r="Y61" s="700" t="s">
        <v>343</v>
      </c>
      <c r="Z61" s="709" t="s">
        <v>351</v>
      </c>
      <c r="AA61" s="700"/>
      <c r="AB61" s="702">
        <v>47</v>
      </c>
      <c r="AC61" s="703">
        <v>2.9000000000000004</v>
      </c>
      <c r="AD61" s="703">
        <v>-6.2</v>
      </c>
      <c r="AE61" s="703">
        <v>-2.1</v>
      </c>
      <c r="AF61" s="703">
        <v>4</v>
      </c>
      <c r="AG61" s="703">
        <v>1.4000000000000001</v>
      </c>
      <c r="AH61" s="703">
        <v>-1.6</v>
      </c>
    </row>
    <row r="62" spans="3:35" x14ac:dyDescent="0.2">
      <c r="D62" s="207" t="s">
        <v>61</v>
      </c>
      <c r="J62" s="208">
        <v>0</v>
      </c>
      <c r="K62" s="209" t="s">
        <v>11</v>
      </c>
      <c r="L62" s="212">
        <f>IF(OR($A$1&lt;1,$A$1&gt;7),0,HLOOKUP($A$1,TABLE,+AB39+1))</f>
        <v>0</v>
      </c>
      <c r="M62" s="211"/>
      <c r="N62" s="209" t="s">
        <v>352</v>
      </c>
      <c r="O62" s="211"/>
      <c r="P62" s="249">
        <f>IF(ISTEXT(+L62),"   N/A",ABS(+$L62-$J62))</f>
        <v>0</v>
      </c>
      <c r="Q62" s="190"/>
      <c r="R62" s="257"/>
      <c r="S62" s="257"/>
      <c r="Y62" s="700" t="s">
        <v>343</v>
      </c>
      <c r="Z62" s="709" t="s">
        <v>347</v>
      </c>
      <c r="AA62" s="700"/>
      <c r="AB62" s="702">
        <v>48</v>
      </c>
      <c r="AC62" s="703">
        <v>17.100000000000001</v>
      </c>
      <c r="AD62" s="703">
        <v>16.100000000000001</v>
      </c>
      <c r="AE62" s="703">
        <v>15.7</v>
      </c>
      <c r="AF62" s="703">
        <v>16.600000000000001</v>
      </c>
      <c r="AG62" s="703">
        <v>19.5</v>
      </c>
      <c r="AH62" s="703">
        <v>6.3</v>
      </c>
    </row>
    <row r="63" spans="3:35" x14ac:dyDescent="0.2">
      <c r="J63" s="211" t="s">
        <v>20</v>
      </c>
      <c r="K63" s="211"/>
      <c r="L63" s="212">
        <f>IF(OR($A$1&lt;1,$A$1&gt;7),0,HLOOKUP($A$1,TABLE,+AB40+1))</f>
        <v>0</v>
      </c>
      <c r="M63" s="211"/>
      <c r="N63" s="209" t="s">
        <v>338</v>
      </c>
      <c r="O63" s="211"/>
      <c r="P63" s="249">
        <f>IF(ISTEXT(+L63),"   N/A",ABS(+$L63-$J62))</f>
        <v>0</v>
      </c>
      <c r="Q63" s="190"/>
      <c r="R63" s="258"/>
      <c r="S63" s="258"/>
      <c r="Z63" s="709" t="s">
        <v>354</v>
      </c>
      <c r="AA63" s="700"/>
      <c r="AB63" s="702">
        <v>49</v>
      </c>
      <c r="AC63" s="710">
        <v>11.200000000000001</v>
      </c>
      <c r="AD63" s="703">
        <v>7.9</v>
      </c>
      <c r="AE63" s="703">
        <v>22.6</v>
      </c>
      <c r="AF63" s="703">
        <v>9.4</v>
      </c>
      <c r="AG63" s="703">
        <v>-0.5</v>
      </c>
      <c r="AH63" s="703">
        <v>11.600000000000001</v>
      </c>
    </row>
    <row r="64" spans="3:35" x14ac:dyDescent="0.2">
      <c r="J64" s="211"/>
      <c r="K64" s="211"/>
      <c r="L64" s="212"/>
      <c r="M64" s="211"/>
      <c r="N64" s="209"/>
      <c r="O64" s="211"/>
      <c r="P64" s="249"/>
      <c r="Q64" s="190"/>
      <c r="R64" s="259"/>
      <c r="S64" s="259"/>
      <c r="Z64" s="709" t="s">
        <v>355</v>
      </c>
      <c r="AA64" s="700"/>
      <c r="AB64" s="702">
        <v>50</v>
      </c>
      <c r="AC64" s="710"/>
      <c r="AD64" s="703">
        <v>10.199999999999999</v>
      </c>
      <c r="AE64" s="703">
        <v>62.4</v>
      </c>
      <c r="AF64" s="703">
        <v>26.900000000000002</v>
      </c>
      <c r="AG64" s="703">
        <v>26</v>
      </c>
      <c r="AH64" s="703">
        <v>32.4</v>
      </c>
    </row>
    <row r="65" spans="4:34" x14ac:dyDescent="0.2">
      <c r="D65" s="207" t="s">
        <v>100</v>
      </c>
      <c r="J65" s="208">
        <v>0</v>
      </c>
      <c r="K65" s="209" t="s">
        <v>11</v>
      </c>
      <c r="L65" s="212">
        <f>IF(OR($A$1&lt;1,$A$1&gt;7),0,HLOOKUP($A$1,TABLE,+AB41+1))</f>
        <v>0</v>
      </c>
      <c r="M65" s="211"/>
      <c r="N65" s="209" t="s">
        <v>352</v>
      </c>
      <c r="O65" s="211"/>
      <c r="P65" s="249">
        <f>IF(ISTEXT(+L65),"   N/A",ABS(+$L65-$J65))</f>
        <v>0</v>
      </c>
      <c r="Q65" s="190"/>
      <c r="R65" s="257"/>
      <c r="S65" s="257"/>
      <c r="Y65" s="700" t="s">
        <v>368</v>
      </c>
      <c r="Z65" s="709" t="s">
        <v>366</v>
      </c>
      <c r="AA65" s="700"/>
      <c r="AB65" s="702">
        <v>51</v>
      </c>
      <c r="AC65" s="710">
        <v>6.4</v>
      </c>
      <c r="AD65" s="710">
        <v>8.6999999999999993</v>
      </c>
      <c r="AE65" s="710">
        <v>10</v>
      </c>
      <c r="AF65" s="710">
        <v>10.8</v>
      </c>
      <c r="AG65" s="710">
        <v>10.299999999999999</v>
      </c>
      <c r="AH65" s="710">
        <v>10.8</v>
      </c>
    </row>
    <row r="66" spans="4:34" x14ac:dyDescent="0.2">
      <c r="J66" s="211"/>
      <c r="K66" s="211"/>
      <c r="L66" s="212">
        <f>IF(OR($A$1&lt;1,$A$1&gt;7),0,HLOOKUP($A$1,TABLE,+AB42+1))</f>
        <v>0</v>
      </c>
      <c r="M66" s="211"/>
      <c r="N66" s="209" t="s">
        <v>338</v>
      </c>
      <c r="O66" s="211"/>
      <c r="P66" s="249">
        <f>IF(ISTEXT(+L66),"   N/A",ABS(+$L66-$J65))</f>
        <v>0</v>
      </c>
      <c r="Q66" s="190"/>
      <c r="R66" s="257"/>
      <c r="S66" s="257"/>
      <c r="Y66" s="700" t="s">
        <v>368</v>
      </c>
      <c r="Z66" s="709" t="s">
        <v>367</v>
      </c>
      <c r="AA66" s="700"/>
      <c r="AB66" s="702">
        <v>52</v>
      </c>
      <c r="AC66" s="703">
        <v>10.9</v>
      </c>
      <c r="AD66" s="703">
        <v>15.9</v>
      </c>
      <c r="AE66" s="703">
        <v>13</v>
      </c>
      <c r="AF66" s="703">
        <v>16.8</v>
      </c>
      <c r="AG66" s="703">
        <v>14.2</v>
      </c>
      <c r="AH66" s="703">
        <v>14.499999999999998</v>
      </c>
    </row>
    <row r="67" spans="4:34" x14ac:dyDescent="0.2">
      <c r="J67" s="211"/>
      <c r="K67" s="211"/>
      <c r="L67" s="212"/>
      <c r="M67" s="211"/>
      <c r="N67" s="209"/>
      <c r="O67" s="211"/>
      <c r="P67" s="249"/>
      <c r="Q67" s="190"/>
      <c r="R67" s="259"/>
      <c r="S67" s="259"/>
      <c r="Y67" s="700" t="s">
        <v>344</v>
      </c>
      <c r="Z67" s="709" t="s">
        <v>366</v>
      </c>
      <c r="AA67" s="700"/>
      <c r="AB67" s="702">
        <v>53</v>
      </c>
      <c r="AC67" s="703">
        <v>8.1</v>
      </c>
      <c r="AD67" s="703">
        <v>9</v>
      </c>
      <c r="AE67" s="703">
        <v>10</v>
      </c>
      <c r="AF67" s="703">
        <v>11.5</v>
      </c>
      <c r="AG67" s="703">
        <v>11.3</v>
      </c>
      <c r="AH67" s="703">
        <v>11.5</v>
      </c>
    </row>
    <row r="68" spans="4:34" x14ac:dyDescent="0.2">
      <c r="D68" s="207" t="s">
        <v>62</v>
      </c>
      <c r="J68" s="208">
        <v>0</v>
      </c>
      <c r="K68" s="209" t="s">
        <v>11</v>
      </c>
      <c r="L68" s="212">
        <f>IF(OR($A$1&lt;1,$A$1&gt;7),0,HLOOKUP($A$1,TABLE,+AB43+1))</f>
        <v>0</v>
      </c>
      <c r="M68" s="211"/>
      <c r="N68" s="209" t="s">
        <v>352</v>
      </c>
      <c r="O68" s="211"/>
      <c r="P68" s="249">
        <f>IF(ISTEXT(+L68),"   N/A",ABS(+$L68-$J68))</f>
        <v>0</v>
      </c>
      <c r="Q68" s="190"/>
      <c r="R68" s="257"/>
      <c r="S68" s="257"/>
      <c r="Y68" s="700" t="s">
        <v>344</v>
      </c>
      <c r="Z68" s="709" t="s">
        <v>367</v>
      </c>
      <c r="AA68" s="700"/>
      <c r="AB68" s="702">
        <v>54</v>
      </c>
      <c r="AC68" s="703">
        <v>13.8</v>
      </c>
      <c r="AD68" s="703">
        <v>16</v>
      </c>
      <c r="AE68" s="703">
        <v>14.2</v>
      </c>
      <c r="AF68" s="703">
        <v>17.399999999999999</v>
      </c>
      <c r="AG68" s="703">
        <v>14.299999999999999</v>
      </c>
      <c r="AH68" s="703">
        <v>14.6</v>
      </c>
    </row>
    <row r="69" spans="4:34" x14ac:dyDescent="0.2">
      <c r="J69" s="211"/>
      <c r="K69" s="211"/>
      <c r="L69" s="212">
        <f>IF(OR($A$1&lt;1,$A$1&gt;7),0,HLOOKUP($A$1,TABLE,+AB44+1))</f>
        <v>0</v>
      </c>
      <c r="M69" s="211"/>
      <c r="N69" s="209" t="s">
        <v>338</v>
      </c>
      <c r="O69" s="211"/>
      <c r="P69" s="249">
        <f>IF(ISTEXT(+L69),"   N/A",ABS(+$L69-$J68))</f>
        <v>0</v>
      </c>
      <c r="Q69" s="190"/>
      <c r="R69" s="257"/>
      <c r="S69" s="257"/>
      <c r="Z69" s="709" t="s">
        <v>356</v>
      </c>
      <c r="AA69" s="700"/>
      <c r="AB69" s="702">
        <v>55</v>
      </c>
      <c r="AC69" s="703">
        <v>1.3</v>
      </c>
      <c r="AD69" s="703">
        <v>-5.8999999999999995</v>
      </c>
      <c r="AE69" s="703">
        <v>7.3</v>
      </c>
      <c r="AF69" s="703">
        <v>-0.70000000000000007</v>
      </c>
      <c r="AG69" s="703">
        <v>5.8999999999999995</v>
      </c>
      <c r="AH69" s="703">
        <v>14.2</v>
      </c>
    </row>
    <row r="70" spans="4:34" x14ac:dyDescent="0.2">
      <c r="J70" s="211"/>
      <c r="K70" s="211"/>
      <c r="L70" s="212"/>
      <c r="M70" s="211"/>
      <c r="N70" s="209"/>
      <c r="O70" s="211"/>
      <c r="P70" s="249"/>
      <c r="Q70" s="190"/>
      <c r="R70" s="259"/>
      <c r="S70" s="259"/>
      <c r="Z70" s="709" t="s">
        <v>357</v>
      </c>
      <c r="AA70" s="700"/>
      <c r="AB70" s="702">
        <v>56</v>
      </c>
      <c r="AC70" s="710">
        <v>17.7</v>
      </c>
      <c r="AD70" s="710">
        <v>3.6999999999999997</v>
      </c>
      <c r="AE70" s="703">
        <v>20.8</v>
      </c>
      <c r="AF70" s="703">
        <v>14.299999999999999</v>
      </c>
      <c r="AG70" s="703">
        <v>20.7</v>
      </c>
      <c r="AH70" s="703">
        <v>24</v>
      </c>
    </row>
    <row r="71" spans="4:34" x14ac:dyDescent="0.2">
      <c r="D71" s="207" t="s">
        <v>489</v>
      </c>
      <c r="J71" s="208">
        <v>0</v>
      </c>
      <c r="K71" s="209" t="s">
        <v>11</v>
      </c>
      <c r="L71" s="212">
        <f>IF(OR($A$1&lt;1,$A$1&gt;7),0,HLOOKUP($A$1,TABLE,+AB45+1))</f>
        <v>0</v>
      </c>
      <c r="M71" s="211"/>
      <c r="N71" s="209" t="s">
        <v>352</v>
      </c>
      <c r="O71" s="211"/>
      <c r="P71" s="249">
        <f>IF(ISTEXT(+L71),"   N/A",ABS(+$L71-$J71))</f>
        <v>0</v>
      </c>
      <c r="Q71" s="190"/>
      <c r="R71" s="257"/>
      <c r="S71" s="257"/>
      <c r="Z71" s="709" t="s">
        <v>358</v>
      </c>
      <c r="AA71" s="700"/>
      <c r="AB71" s="702">
        <v>57</v>
      </c>
      <c r="AC71" s="710">
        <v>-37.5</v>
      </c>
      <c r="AD71" s="710">
        <v>0</v>
      </c>
      <c r="AE71" s="703">
        <v>11.1</v>
      </c>
      <c r="AF71" s="703">
        <v>1.7999999999999998</v>
      </c>
      <c r="AG71" s="703">
        <v>-5.6000000000000005</v>
      </c>
      <c r="AH71" s="710">
        <v>3.2</v>
      </c>
    </row>
    <row r="72" spans="4:34" x14ac:dyDescent="0.2">
      <c r="D72" s="207"/>
      <c r="J72" s="211"/>
      <c r="K72" s="209"/>
      <c r="L72" s="212">
        <f>IF(OR($A$1&lt;1,$A$1&gt;7),0,HLOOKUP($A$1,TABLE,+AB46+1))</f>
        <v>0</v>
      </c>
      <c r="M72" s="211"/>
      <c r="N72" s="209" t="s">
        <v>338</v>
      </c>
      <c r="O72" s="211"/>
      <c r="P72" s="249">
        <f>IF(ISTEXT(+L72),"   N/A",ABS(+$L72-$J72))</f>
        <v>0</v>
      </c>
      <c r="Q72" s="190"/>
      <c r="R72" s="260"/>
      <c r="S72" s="260"/>
      <c r="Z72" s="709" t="s">
        <v>359</v>
      </c>
      <c r="AA72" s="700"/>
      <c r="AB72" s="702">
        <v>58</v>
      </c>
      <c r="AC72" s="710">
        <v>-37.5</v>
      </c>
      <c r="AD72" s="710">
        <v>0</v>
      </c>
      <c r="AE72" s="710">
        <v>11.1</v>
      </c>
      <c r="AF72" s="703">
        <v>24.6</v>
      </c>
      <c r="AG72" s="703">
        <v>0.70000000000000007</v>
      </c>
      <c r="AH72" s="710">
        <v>22.8</v>
      </c>
    </row>
    <row r="73" spans="4:34" x14ac:dyDescent="0.2">
      <c r="D73" s="207"/>
      <c r="J73" s="211"/>
      <c r="K73" s="209"/>
      <c r="L73" s="212"/>
      <c r="M73" s="211"/>
      <c r="N73" s="209"/>
      <c r="O73" s="211"/>
      <c r="P73" s="249"/>
      <c r="Q73" s="190"/>
      <c r="R73" s="259"/>
      <c r="S73" s="259"/>
      <c r="Z73" s="709" t="s">
        <v>360</v>
      </c>
      <c r="AA73" s="700"/>
      <c r="AB73" s="702">
        <v>59</v>
      </c>
      <c r="AC73" s="710">
        <v>-16</v>
      </c>
      <c r="AD73" s="710">
        <v>14.000000000000002</v>
      </c>
      <c r="AE73" s="710">
        <v>7.9</v>
      </c>
      <c r="AF73" s="710">
        <v>1.2</v>
      </c>
      <c r="AG73" s="710">
        <v>-2.1</v>
      </c>
      <c r="AH73" s="710">
        <v>13</v>
      </c>
    </row>
    <row r="74" spans="4:34" x14ac:dyDescent="0.2">
      <c r="D74" s="185" t="s">
        <v>198</v>
      </c>
      <c r="J74" s="208">
        <v>0</v>
      </c>
      <c r="K74" s="209" t="s">
        <v>11</v>
      </c>
      <c r="L74" s="212">
        <f>IF(OR($A$1&lt;1,$A$1&gt;7),0,HLOOKUP($A$1,TABLE,+AB47+1))</f>
        <v>0</v>
      </c>
      <c r="M74" s="211"/>
      <c r="N74" s="209" t="s">
        <v>352</v>
      </c>
      <c r="O74" s="211"/>
      <c r="P74" s="249">
        <f>IF(ISTEXT(+L74),"   N/A",ABS(+$L74-$J74))</f>
        <v>0</v>
      </c>
      <c r="Q74" s="190"/>
      <c r="R74" s="260"/>
      <c r="S74" s="260"/>
      <c r="Z74" s="709" t="s">
        <v>361</v>
      </c>
      <c r="AA74" s="700"/>
      <c r="AB74" s="702">
        <v>60</v>
      </c>
      <c r="AC74" s="710">
        <v>-1.4000000000000001</v>
      </c>
      <c r="AD74" s="710">
        <v>38.700000000000003</v>
      </c>
      <c r="AE74" s="710">
        <v>16.7</v>
      </c>
      <c r="AF74" s="710">
        <v>18.099999999999998</v>
      </c>
      <c r="AG74" s="710">
        <v>22.8</v>
      </c>
      <c r="AH74" s="710">
        <v>29.7</v>
      </c>
    </row>
    <row r="75" spans="4:34" x14ac:dyDescent="0.2">
      <c r="J75" s="211" t="s">
        <v>20</v>
      </c>
      <c r="K75" s="211"/>
      <c r="L75" s="212">
        <f>IF(OR($A$1&lt;1,$A$1&gt;7),0,HLOOKUP($A$1,TABLE,+AB48+1))</f>
        <v>0</v>
      </c>
      <c r="M75" s="211"/>
      <c r="N75" s="209" t="s">
        <v>338</v>
      </c>
      <c r="O75" s="211"/>
      <c r="P75" s="249">
        <f>IF(ISTEXT(+L75),"   N/A",ABS(+$L75-$J75))</f>
        <v>0</v>
      </c>
      <c r="Q75" s="190"/>
      <c r="R75" s="261"/>
      <c r="S75" s="261"/>
      <c r="Z75" s="709" t="s">
        <v>362</v>
      </c>
      <c r="AA75" s="700"/>
      <c r="AB75" s="702">
        <v>61</v>
      </c>
      <c r="AC75" s="710">
        <v>0</v>
      </c>
      <c r="AD75" s="703">
        <v>12.1</v>
      </c>
      <c r="AE75" s="703">
        <v>51.9</v>
      </c>
      <c r="AF75" s="703">
        <v>4.3</v>
      </c>
      <c r="AG75" s="703">
        <v>37.200000000000003</v>
      </c>
      <c r="AH75" s="703">
        <v>34.4</v>
      </c>
    </row>
    <row r="76" spans="4:34" x14ac:dyDescent="0.2">
      <c r="J76" s="211"/>
      <c r="K76" s="211"/>
      <c r="L76" s="212"/>
      <c r="M76" s="211"/>
      <c r="N76" s="209"/>
      <c r="O76" s="211"/>
      <c r="P76" s="249"/>
      <c r="Q76" s="190"/>
      <c r="R76" s="258"/>
      <c r="S76" s="258"/>
      <c r="Z76" s="709" t="s">
        <v>363</v>
      </c>
      <c r="AA76" s="700"/>
      <c r="AB76" s="702">
        <v>62</v>
      </c>
      <c r="AC76" s="710">
        <v>0</v>
      </c>
      <c r="AD76" s="710">
        <v>222.7</v>
      </c>
      <c r="AE76" s="710">
        <v>87.6</v>
      </c>
      <c r="AF76" s="710">
        <v>66.600000000000009</v>
      </c>
      <c r="AG76" s="710">
        <v>62.1</v>
      </c>
      <c r="AH76" s="710">
        <v>123.8</v>
      </c>
    </row>
    <row r="77" spans="4:34" x14ac:dyDescent="0.2">
      <c r="D77" s="207" t="s">
        <v>13</v>
      </c>
      <c r="J77" s="208">
        <v>0</v>
      </c>
      <c r="K77" s="209" t="s">
        <v>11</v>
      </c>
      <c r="L77" s="212">
        <f>IF(OR($A$1&lt;1,$A$1&gt;7),0,HLOOKUP($A$1,TABLE,+AB49+1))</f>
        <v>0</v>
      </c>
      <c r="M77" s="211"/>
      <c r="N77" s="209" t="s">
        <v>352</v>
      </c>
      <c r="O77" s="211"/>
      <c r="P77" s="249">
        <f>IF(ISTEXT(+L77),"   N/A",ABS(+$L77-$J77))</f>
        <v>0</v>
      </c>
      <c r="Q77" s="190"/>
      <c r="R77" s="257"/>
      <c r="S77" s="257"/>
      <c r="Y77" s="700" t="s">
        <v>368</v>
      </c>
      <c r="Z77" s="709" t="s">
        <v>369</v>
      </c>
      <c r="AA77" s="700"/>
      <c r="AB77" s="702">
        <v>63</v>
      </c>
      <c r="AC77" s="710">
        <v>4.7</v>
      </c>
      <c r="AD77" s="710">
        <v>10.100000000000001</v>
      </c>
      <c r="AE77" s="710">
        <v>10.299999999999999</v>
      </c>
      <c r="AF77" s="703">
        <v>9.1</v>
      </c>
      <c r="AG77" s="703">
        <v>9.4</v>
      </c>
      <c r="AH77" s="703">
        <v>9.9</v>
      </c>
    </row>
    <row r="78" spans="4:34" x14ac:dyDescent="0.2">
      <c r="J78" s="211"/>
      <c r="K78" s="213"/>
      <c r="L78" s="212">
        <f>IF(OR($A$1&lt;1,$A$1&gt;7),0,HLOOKUP($A$1,TABLE,+AB50+1))</f>
        <v>0</v>
      </c>
      <c r="M78" s="211"/>
      <c r="N78" s="209" t="s">
        <v>338</v>
      </c>
      <c r="O78" s="211"/>
      <c r="P78" s="249">
        <f>IF(ISTEXT(+L78),"   N/A",ABS(+$L78-$J78))</f>
        <v>0</v>
      </c>
      <c r="Q78" s="190"/>
      <c r="R78" s="261"/>
      <c r="S78" s="261"/>
      <c r="Y78" s="700" t="s">
        <v>368</v>
      </c>
      <c r="Z78" s="709" t="s">
        <v>370</v>
      </c>
      <c r="AA78" s="700"/>
      <c r="AB78" s="702">
        <v>64</v>
      </c>
      <c r="AC78" s="703">
        <v>12.8</v>
      </c>
      <c r="AD78" s="703">
        <v>15</v>
      </c>
      <c r="AE78" s="703">
        <v>16.8</v>
      </c>
      <c r="AF78" s="703">
        <v>19</v>
      </c>
      <c r="AG78" s="703">
        <v>13.100000000000001</v>
      </c>
      <c r="AH78" s="703">
        <v>14.000000000000002</v>
      </c>
    </row>
    <row r="79" spans="4:34" x14ac:dyDescent="0.2">
      <c r="J79" s="211"/>
      <c r="K79" s="211"/>
      <c r="L79" s="212"/>
      <c r="M79" s="211"/>
      <c r="N79" s="209"/>
      <c r="O79" s="211"/>
      <c r="P79" s="249"/>
      <c r="Q79" s="190"/>
      <c r="R79" s="258"/>
      <c r="S79" s="258"/>
      <c r="Y79" s="700" t="s">
        <v>344</v>
      </c>
      <c r="Z79" s="709" t="s">
        <v>369</v>
      </c>
      <c r="AA79" s="700"/>
      <c r="AB79" s="702">
        <v>65</v>
      </c>
      <c r="AC79" s="703">
        <v>5.7</v>
      </c>
      <c r="AD79" s="703">
        <v>10.7</v>
      </c>
      <c r="AE79" s="703">
        <v>10.9</v>
      </c>
      <c r="AF79" s="703">
        <v>9.4</v>
      </c>
      <c r="AG79" s="703">
        <v>9.5</v>
      </c>
      <c r="AH79" s="703">
        <v>10.5</v>
      </c>
    </row>
    <row r="80" spans="4:34" x14ac:dyDescent="0.2">
      <c r="J80" s="211"/>
      <c r="K80" s="211"/>
      <c r="L80" s="212"/>
      <c r="M80" s="193"/>
      <c r="N80" s="209"/>
      <c r="O80" s="211"/>
      <c r="P80" s="249"/>
      <c r="Q80" s="190"/>
      <c r="R80" s="258"/>
      <c r="S80" s="258"/>
      <c r="Y80" s="700" t="s">
        <v>344</v>
      </c>
      <c r="Z80" s="709" t="s">
        <v>370</v>
      </c>
      <c r="AA80" s="700"/>
      <c r="AB80" s="702">
        <v>66</v>
      </c>
      <c r="AC80" s="703">
        <v>15.5</v>
      </c>
      <c r="AD80" s="703">
        <v>15.2</v>
      </c>
      <c r="AE80" s="703">
        <v>16.900000000000002</v>
      </c>
      <c r="AF80" s="703">
        <v>20.100000000000001</v>
      </c>
      <c r="AG80" s="703">
        <v>13.4</v>
      </c>
      <c r="AH80" s="703">
        <v>14.099999999999998</v>
      </c>
    </row>
    <row r="81" spans="3:31" ht="18" x14ac:dyDescent="0.25">
      <c r="C81" s="216" t="s">
        <v>280</v>
      </c>
      <c r="J81" s="193"/>
      <c r="L81" s="212"/>
      <c r="P81" s="249"/>
      <c r="Q81" s="190"/>
      <c r="R81" s="258"/>
      <c r="S81" s="258"/>
      <c r="Z81" s="714"/>
      <c r="AA81" s="700"/>
      <c r="AC81" s="710"/>
      <c r="AD81" s="710"/>
      <c r="AE81" s="710"/>
    </row>
    <row r="82" spans="3:31" x14ac:dyDescent="0.2">
      <c r="D82" s="217" t="s">
        <v>240</v>
      </c>
      <c r="J82" s="193"/>
      <c r="L82" s="212"/>
      <c r="P82" s="249"/>
      <c r="Q82" s="190"/>
      <c r="R82" s="258"/>
      <c r="S82" s="258"/>
      <c r="Z82" s="714"/>
      <c r="AA82" s="700"/>
    </row>
    <row r="83" spans="3:31" x14ac:dyDescent="0.2">
      <c r="C83" s="201"/>
      <c r="D83" s="201"/>
      <c r="J83" s="193"/>
      <c r="L83" s="212"/>
      <c r="N83" s="207"/>
      <c r="P83" s="249"/>
      <c r="Q83" s="190"/>
      <c r="R83" s="258"/>
      <c r="S83" s="258"/>
      <c r="Z83" s="714"/>
      <c r="AA83" s="700"/>
    </row>
    <row r="84" spans="3:31" x14ac:dyDescent="0.2">
      <c r="C84" s="201"/>
      <c r="D84" s="201"/>
      <c r="J84" s="193"/>
      <c r="L84" s="212"/>
      <c r="N84" s="207"/>
      <c r="P84" s="249"/>
      <c r="Q84" s="190"/>
      <c r="R84" s="258"/>
      <c r="S84" s="258"/>
      <c r="Z84" s="714"/>
      <c r="AA84" s="700"/>
    </row>
    <row r="85" spans="3:31" x14ac:dyDescent="0.2">
      <c r="D85" s="207" t="s">
        <v>61</v>
      </c>
      <c r="J85" s="208">
        <v>0</v>
      </c>
      <c r="K85" s="209" t="s">
        <v>11</v>
      </c>
      <c r="L85" s="212">
        <f>IF(OR($A$1&lt;1,$A$1&gt;7),0,HLOOKUP($A$1,TABLE,+AB51+1))</f>
        <v>6.2</v>
      </c>
      <c r="M85" s="211"/>
      <c r="N85" s="209" t="s">
        <v>352</v>
      </c>
      <c r="O85" s="211"/>
      <c r="P85" s="249">
        <f>IF(ISTEXT(+L85),"   N/A",ABS(+$L85-$J85))</f>
        <v>6.2</v>
      </c>
      <c r="Q85" s="190"/>
      <c r="R85" s="257"/>
      <c r="S85" s="257"/>
    </row>
    <row r="86" spans="3:31" x14ac:dyDescent="0.2">
      <c r="J86" s="211" t="s">
        <v>20</v>
      </c>
      <c r="K86" s="211"/>
      <c r="L86" s="212">
        <f>IF(OR($A$1&lt;1,$A$1&gt;7),0,HLOOKUP($A$1,TABLE,+AB52+1))</f>
        <v>12</v>
      </c>
      <c r="M86" s="211"/>
      <c r="N86" s="209" t="s">
        <v>338</v>
      </c>
      <c r="O86" s="211"/>
      <c r="P86" s="249">
        <f>IF(ISTEXT(+L86),"   N/A",ABS(+$L86-$J85))</f>
        <v>12</v>
      </c>
      <c r="Q86" s="190"/>
      <c r="R86" s="258"/>
      <c r="S86" s="258"/>
    </row>
    <row r="87" spans="3:31" x14ac:dyDescent="0.2">
      <c r="J87" s="211"/>
      <c r="K87" s="211"/>
      <c r="L87" s="212"/>
      <c r="M87" s="211"/>
      <c r="N87" s="209"/>
      <c r="O87" s="211"/>
      <c r="P87" s="249"/>
      <c r="Q87" s="190"/>
      <c r="R87" s="259"/>
      <c r="S87" s="259"/>
    </row>
    <row r="88" spans="3:31" x14ac:dyDescent="0.2">
      <c r="D88" s="207" t="s">
        <v>100</v>
      </c>
      <c r="J88" s="208">
        <v>0</v>
      </c>
      <c r="K88" s="209" t="s">
        <v>11</v>
      </c>
      <c r="L88" s="212">
        <f>IF(OR($A$1&lt;1,$A$1&gt;7),0,HLOOKUP($A$1,TABLE,+AB53+1))</f>
        <v>20.8</v>
      </c>
      <c r="M88" s="211"/>
      <c r="N88" s="209" t="s">
        <v>352</v>
      </c>
      <c r="O88" s="211"/>
      <c r="P88" s="249">
        <f>IF(ISTEXT(+L88),"   N/A",ABS(+$L88-$J88))</f>
        <v>20.8</v>
      </c>
      <c r="Q88" s="190"/>
      <c r="R88" s="257"/>
      <c r="S88" s="257"/>
      <c r="Z88" s="712"/>
    </row>
    <row r="89" spans="3:31" x14ac:dyDescent="0.2">
      <c r="J89" s="211"/>
      <c r="K89" s="211"/>
      <c r="L89" s="212">
        <f>IF(OR($A$1&lt;1,$A$1&gt;7),0,HLOOKUP($A$1,TABLE,+AB54+1))</f>
        <v>31.5</v>
      </c>
      <c r="M89" s="211"/>
      <c r="N89" s="209" t="s">
        <v>338</v>
      </c>
      <c r="O89" s="211"/>
      <c r="P89" s="249">
        <f>IF(ISTEXT(+L89),"   N/A",ABS(+$L89-$J88))</f>
        <v>31.5</v>
      </c>
      <c r="Q89" s="190"/>
      <c r="R89" s="257"/>
      <c r="S89" s="257"/>
      <c r="Z89" s="712"/>
    </row>
    <row r="90" spans="3:31" x14ac:dyDescent="0.2">
      <c r="J90" s="211"/>
      <c r="K90" s="211"/>
      <c r="L90" s="212"/>
      <c r="M90" s="211"/>
      <c r="N90" s="209"/>
      <c r="O90" s="211"/>
      <c r="P90" s="249"/>
      <c r="Q90" s="190"/>
      <c r="R90" s="259"/>
      <c r="S90" s="259"/>
    </row>
    <row r="91" spans="3:31" x14ac:dyDescent="0.2">
      <c r="D91" s="207" t="s">
        <v>62</v>
      </c>
      <c r="J91" s="208">
        <v>0</v>
      </c>
      <c r="K91" s="209" t="s">
        <v>11</v>
      </c>
      <c r="L91" s="212">
        <f>IF(OR($A$1&lt;1,$A$1&gt;7),0,HLOOKUP($A$1,TABLE,+AB55+1))</f>
        <v>8.2000000000000011</v>
      </c>
      <c r="M91" s="211"/>
      <c r="N91" s="209" t="s">
        <v>352</v>
      </c>
      <c r="O91" s="211"/>
      <c r="P91" s="249">
        <f>IF(ISTEXT(+L91),"   N/A",ABS(+$L91-$J91))</f>
        <v>8.2000000000000011</v>
      </c>
      <c r="Q91" s="190"/>
      <c r="R91" s="257"/>
      <c r="S91" s="257"/>
    </row>
    <row r="92" spans="3:31" x14ac:dyDescent="0.2">
      <c r="J92" s="211"/>
      <c r="K92" s="211"/>
      <c r="L92" s="212">
        <f>IF(OR($A$1&lt;1,$A$1&gt;7),0,HLOOKUP($A$1,TABLE,+AB56+1))</f>
        <v>12.9</v>
      </c>
      <c r="M92" s="211"/>
      <c r="N92" s="209" t="s">
        <v>338</v>
      </c>
      <c r="O92" s="211"/>
      <c r="P92" s="249">
        <f>IF(ISTEXT(+L92),"   N/A",ABS(+$L92-$J91))</f>
        <v>12.9</v>
      </c>
      <c r="Q92" s="190"/>
      <c r="R92" s="257"/>
      <c r="S92" s="257"/>
    </row>
    <row r="93" spans="3:31" x14ac:dyDescent="0.2">
      <c r="J93" s="211"/>
      <c r="K93" s="211"/>
      <c r="L93" s="212"/>
      <c r="M93" s="211"/>
      <c r="N93" s="209"/>
      <c r="O93" s="211"/>
      <c r="P93" s="249"/>
      <c r="Q93" s="190"/>
      <c r="R93" s="259"/>
      <c r="S93" s="259"/>
      <c r="Z93" s="714"/>
      <c r="AA93" s="700"/>
      <c r="AC93" s="710"/>
    </row>
    <row r="94" spans="3:31" x14ac:dyDescent="0.2">
      <c r="D94" s="207" t="s">
        <v>489</v>
      </c>
      <c r="J94" s="208">
        <v>0</v>
      </c>
      <c r="K94" s="209" t="s">
        <v>11</v>
      </c>
      <c r="L94" s="212">
        <f>IF(OR($A$1&lt;1,$A$1&gt;7),0,HLOOKUP($A$1,TABLE,+AB57+1))</f>
        <v>0</v>
      </c>
      <c r="M94" s="211"/>
      <c r="N94" s="209" t="s">
        <v>352</v>
      </c>
      <c r="O94" s="211"/>
      <c r="P94" s="249">
        <f>IF(ISTEXT(+L94),"   N/A",ABS(+$L94-$J94))</f>
        <v>0</v>
      </c>
      <c r="Q94" s="190"/>
      <c r="R94" s="257"/>
      <c r="S94" s="257"/>
      <c r="Z94" s="714"/>
      <c r="AA94" s="700"/>
      <c r="AC94" s="710"/>
      <c r="AD94" s="710"/>
    </row>
    <row r="95" spans="3:31" x14ac:dyDescent="0.2">
      <c r="D95" s="207"/>
      <c r="J95" s="211"/>
      <c r="K95" s="209"/>
      <c r="L95" s="212">
        <f>IF(OR($A$1&lt;1,$A$1&gt;7),0,HLOOKUP($A$1,TABLE,+AB58+1))</f>
        <v>14.2</v>
      </c>
      <c r="M95" s="211"/>
      <c r="N95" s="209" t="s">
        <v>338</v>
      </c>
      <c r="O95" s="211"/>
      <c r="P95" s="249">
        <f>IF(ISTEXT(+L95),"   N/A",ABS(+$L95-$J95))</f>
        <v>14.2</v>
      </c>
      <c r="Q95" s="190"/>
      <c r="R95" s="260"/>
      <c r="S95" s="260"/>
      <c r="Z95" s="714"/>
      <c r="AA95" s="700"/>
      <c r="AC95" s="710"/>
      <c r="AD95" s="710"/>
      <c r="AE95" s="710"/>
    </row>
    <row r="96" spans="3:31" x14ac:dyDescent="0.2">
      <c r="D96" s="207"/>
      <c r="J96" s="211"/>
      <c r="K96" s="209"/>
      <c r="L96" s="212"/>
      <c r="M96" s="211"/>
      <c r="N96" s="209"/>
      <c r="O96" s="211"/>
      <c r="P96" s="249"/>
      <c r="Q96" s="190"/>
      <c r="R96" s="259"/>
      <c r="S96" s="259"/>
      <c r="Z96" s="714"/>
      <c r="AA96" s="700"/>
      <c r="AC96" s="710"/>
    </row>
    <row r="97" spans="3:31" x14ac:dyDescent="0.2">
      <c r="D97" s="185" t="s">
        <v>198</v>
      </c>
      <c r="J97" s="208">
        <v>0</v>
      </c>
      <c r="K97" s="209" t="s">
        <v>11</v>
      </c>
      <c r="L97" s="212">
        <f>IF(OR($A$1&lt;1,$A$1&gt;7),0,HLOOKUP($A$1,TABLE,+AB59+1))</f>
        <v>10</v>
      </c>
      <c r="M97" s="211"/>
      <c r="N97" s="209" t="s">
        <v>352</v>
      </c>
      <c r="O97" s="211"/>
      <c r="P97" s="249">
        <f>IF(ISTEXT(+L97),"   N/A",ABS(+$L97-$J97))</f>
        <v>10</v>
      </c>
      <c r="Q97" s="190"/>
      <c r="R97" s="260"/>
      <c r="S97" s="260"/>
      <c r="Z97" s="714"/>
      <c r="AA97" s="700"/>
      <c r="AC97" s="710"/>
      <c r="AD97" s="710"/>
    </row>
    <row r="98" spans="3:31" x14ac:dyDescent="0.2">
      <c r="J98" s="211" t="s">
        <v>20</v>
      </c>
      <c r="K98" s="211"/>
      <c r="L98" s="212">
        <f>IF(OR($A$1&lt;1,$A$1&gt;7),0,HLOOKUP($A$1,TABLE,+AB60+1))</f>
        <v>15.4</v>
      </c>
      <c r="M98" s="211"/>
      <c r="N98" s="209" t="s">
        <v>338</v>
      </c>
      <c r="O98" s="211"/>
      <c r="P98" s="249">
        <f>IF(ISTEXT(+L98),"   N/A",ABS(+$L98-$J98))</f>
        <v>15.4</v>
      </c>
      <c r="Q98" s="190"/>
      <c r="R98" s="261"/>
      <c r="S98" s="261"/>
      <c r="Z98" s="714"/>
      <c r="AA98" s="700"/>
      <c r="AC98" s="710"/>
      <c r="AD98" s="710"/>
      <c r="AE98" s="710"/>
    </row>
    <row r="99" spans="3:31" x14ac:dyDescent="0.2">
      <c r="J99" s="211"/>
      <c r="K99" s="211"/>
      <c r="L99" s="212"/>
      <c r="M99" s="211"/>
      <c r="N99" s="209"/>
      <c r="O99" s="211"/>
      <c r="P99" s="249"/>
      <c r="Q99" s="190"/>
      <c r="R99" s="258"/>
      <c r="S99" s="258"/>
      <c r="Z99" s="712"/>
    </row>
    <row r="100" spans="3:31" x14ac:dyDescent="0.2">
      <c r="D100" s="207" t="s">
        <v>13</v>
      </c>
      <c r="J100" s="208">
        <v>0</v>
      </c>
      <c r="K100" s="209" t="s">
        <v>11</v>
      </c>
      <c r="L100" s="212">
        <f>IF(OR($A$1&lt;1,$A$1&gt;7),0,HLOOKUP($A$1,TABLE,+AB61+1))</f>
        <v>2.9000000000000004</v>
      </c>
      <c r="M100" s="211"/>
      <c r="N100" s="209" t="s">
        <v>352</v>
      </c>
      <c r="O100" s="211"/>
      <c r="P100" s="249">
        <f>IF(ISTEXT(+L100),"   N/A",ABS(+$L100-$J100))</f>
        <v>2.9000000000000004</v>
      </c>
      <c r="Q100" s="190"/>
      <c r="R100" s="257"/>
      <c r="S100" s="257"/>
      <c r="Z100" s="712"/>
    </row>
    <row r="101" spans="3:31" x14ac:dyDescent="0.2">
      <c r="J101" s="211"/>
      <c r="K101" s="213"/>
      <c r="L101" s="212">
        <f>IF(OR($A$1&lt;1,$A$1&gt;7),0,HLOOKUP($A$1,TABLE,+AB62+1))</f>
        <v>17.100000000000001</v>
      </c>
      <c r="M101" s="211"/>
      <c r="N101" s="209" t="s">
        <v>338</v>
      </c>
      <c r="O101" s="211"/>
      <c r="P101" s="249">
        <f>IF(ISTEXT(+L101),"   N/A",ABS(+$L101-$J101))</f>
        <v>17.100000000000001</v>
      </c>
      <c r="Q101" s="190"/>
      <c r="R101" s="261"/>
      <c r="S101" s="261"/>
      <c r="Z101" s="712"/>
    </row>
    <row r="102" spans="3:31" x14ac:dyDescent="0.2">
      <c r="J102" s="211"/>
      <c r="K102" s="211"/>
      <c r="L102" s="212"/>
      <c r="M102" s="211"/>
      <c r="N102" s="209"/>
      <c r="O102" s="211"/>
      <c r="P102" s="249"/>
      <c r="Q102" s="190"/>
      <c r="R102" s="258"/>
      <c r="S102" s="258"/>
      <c r="Z102" s="712"/>
    </row>
    <row r="103" spans="3:31" ht="18" x14ac:dyDescent="0.25">
      <c r="C103" s="216" t="s">
        <v>241</v>
      </c>
      <c r="R103" s="258"/>
      <c r="S103" s="258"/>
    </row>
    <row r="104" spans="3:31" x14ac:dyDescent="0.2">
      <c r="C104" s="218"/>
      <c r="D104" s="219" t="s">
        <v>487</v>
      </c>
      <c r="R104" s="258"/>
      <c r="S104" s="258"/>
    </row>
    <row r="105" spans="3:31" x14ac:dyDescent="0.2">
      <c r="C105" s="218"/>
      <c r="D105" s="219" t="s">
        <v>488</v>
      </c>
      <c r="R105" s="258"/>
      <c r="S105" s="258"/>
    </row>
    <row r="106" spans="3:31" x14ac:dyDescent="0.2">
      <c r="R106" s="258"/>
      <c r="S106" s="258"/>
    </row>
    <row r="107" spans="3:31" x14ac:dyDescent="0.2">
      <c r="C107" s="220" t="s">
        <v>262</v>
      </c>
      <c r="D107" s="221"/>
      <c r="E107" s="221"/>
      <c r="F107" s="221"/>
      <c r="G107" s="221"/>
      <c r="H107" s="221"/>
      <c r="I107" s="221"/>
      <c r="J107" s="222"/>
      <c r="R107" s="258"/>
      <c r="S107" s="258"/>
    </row>
    <row r="108" spans="3:31" x14ac:dyDescent="0.2">
      <c r="C108" s="223"/>
      <c r="D108" s="224" t="s">
        <v>281</v>
      </c>
      <c r="J108" s="225"/>
      <c r="R108" s="258"/>
      <c r="S108" s="258"/>
    </row>
    <row r="109" spans="3:31" x14ac:dyDescent="0.2">
      <c r="C109" s="223"/>
      <c r="J109" s="225"/>
      <c r="R109" s="258"/>
      <c r="S109" s="258"/>
    </row>
    <row r="110" spans="3:31" x14ac:dyDescent="0.2">
      <c r="C110" s="223"/>
      <c r="D110" s="226" t="s">
        <v>243</v>
      </c>
      <c r="G110" s="185" t="s">
        <v>19</v>
      </c>
      <c r="H110" s="227"/>
      <c r="J110" s="225"/>
      <c r="R110" s="258"/>
      <c r="S110" s="258"/>
    </row>
    <row r="111" spans="3:31" x14ac:dyDescent="0.2">
      <c r="C111" s="223"/>
      <c r="D111" s="228" t="s">
        <v>244</v>
      </c>
      <c r="H111" s="229"/>
      <c r="J111" s="225"/>
      <c r="R111" s="258"/>
      <c r="S111" s="258"/>
    </row>
    <row r="112" spans="3:31" x14ac:dyDescent="0.2">
      <c r="C112" s="223"/>
      <c r="D112" s="226" t="s">
        <v>245</v>
      </c>
      <c r="G112" s="185" t="s">
        <v>19</v>
      </c>
      <c r="H112" s="227"/>
      <c r="J112" s="225"/>
      <c r="R112" s="258"/>
      <c r="S112" s="258"/>
    </row>
    <row r="113" spans="3:19" x14ac:dyDescent="0.2">
      <c r="C113" s="223"/>
      <c r="D113" s="228" t="s">
        <v>246</v>
      </c>
      <c r="H113" s="229"/>
      <c r="J113" s="225"/>
      <c r="R113" s="258"/>
      <c r="S113" s="258"/>
    </row>
    <row r="114" spans="3:19" x14ac:dyDescent="0.2">
      <c r="C114" s="223"/>
      <c r="D114" s="228"/>
      <c r="H114" s="229"/>
      <c r="J114" s="225"/>
      <c r="R114" s="258"/>
      <c r="S114" s="258"/>
    </row>
    <row r="115" spans="3:19" x14ac:dyDescent="0.2">
      <c r="C115" s="223"/>
      <c r="D115" s="226" t="s">
        <v>247</v>
      </c>
      <c r="G115" s="185" t="s">
        <v>19</v>
      </c>
      <c r="H115" s="227"/>
      <c r="J115" s="225"/>
      <c r="R115" s="258"/>
      <c r="S115" s="258"/>
    </row>
    <row r="116" spans="3:19" x14ac:dyDescent="0.2">
      <c r="C116" s="223"/>
      <c r="D116" s="228" t="s">
        <v>248</v>
      </c>
      <c r="H116" s="229"/>
      <c r="J116" s="225"/>
      <c r="R116" s="258"/>
      <c r="S116" s="258"/>
    </row>
    <row r="117" spans="3:19" x14ac:dyDescent="0.2">
      <c r="C117" s="223"/>
      <c r="D117" s="226" t="s">
        <v>249</v>
      </c>
      <c r="G117" s="185" t="s">
        <v>19</v>
      </c>
      <c r="H117" s="227"/>
      <c r="J117" s="225"/>
      <c r="R117" s="258"/>
      <c r="S117" s="258"/>
    </row>
    <row r="118" spans="3:19" x14ac:dyDescent="0.2">
      <c r="C118" s="223"/>
      <c r="D118" s="228" t="s">
        <v>250</v>
      </c>
      <c r="H118" s="229"/>
      <c r="J118" s="225"/>
      <c r="R118" s="258"/>
      <c r="S118" s="258"/>
    </row>
    <row r="119" spans="3:19" x14ac:dyDescent="0.2">
      <c r="C119" s="223"/>
      <c r="D119" s="228"/>
      <c r="H119" s="229"/>
      <c r="J119" s="225"/>
      <c r="R119" s="258"/>
      <c r="S119" s="258"/>
    </row>
    <row r="120" spans="3:19" x14ac:dyDescent="0.2">
      <c r="C120" s="223"/>
      <c r="D120" s="230" t="s">
        <v>251</v>
      </c>
      <c r="G120" s="185" t="s">
        <v>19</v>
      </c>
      <c r="H120" s="227"/>
      <c r="J120" s="225"/>
      <c r="R120" s="258"/>
      <c r="S120" s="258"/>
    </row>
    <row r="121" spans="3:19" x14ac:dyDescent="0.2">
      <c r="C121" s="223"/>
      <c r="D121" s="228" t="s">
        <v>252</v>
      </c>
      <c r="H121" s="229"/>
      <c r="J121" s="225"/>
      <c r="R121" s="258"/>
      <c r="S121" s="258"/>
    </row>
    <row r="122" spans="3:19" x14ac:dyDescent="0.2">
      <c r="C122" s="223"/>
      <c r="D122" s="230" t="s">
        <v>253</v>
      </c>
      <c r="G122" s="185" t="s">
        <v>19</v>
      </c>
      <c r="H122" s="227"/>
      <c r="J122" s="225"/>
      <c r="R122" s="258"/>
      <c r="S122" s="258"/>
    </row>
    <row r="123" spans="3:19" x14ac:dyDescent="0.2">
      <c r="C123" s="223"/>
      <c r="D123" s="228" t="s">
        <v>254</v>
      </c>
      <c r="H123" s="229"/>
      <c r="J123" s="225"/>
      <c r="R123" s="258"/>
      <c r="S123" s="258"/>
    </row>
    <row r="124" spans="3:19" x14ac:dyDescent="0.2">
      <c r="C124" s="223"/>
      <c r="D124" s="228"/>
      <c r="H124" s="229"/>
      <c r="J124" s="225"/>
      <c r="R124" s="258"/>
      <c r="S124" s="258"/>
    </row>
    <row r="125" spans="3:19" x14ac:dyDescent="0.2">
      <c r="C125" s="223"/>
      <c r="D125" s="226" t="s">
        <v>255</v>
      </c>
      <c r="G125" s="185" t="s">
        <v>19</v>
      </c>
      <c r="H125" s="227"/>
      <c r="J125" s="225"/>
      <c r="R125" s="258"/>
      <c r="S125" s="258"/>
    </row>
    <row r="126" spans="3:19" x14ac:dyDescent="0.2">
      <c r="C126" s="223"/>
      <c r="D126" s="228" t="s">
        <v>256</v>
      </c>
      <c r="H126" s="229"/>
      <c r="J126" s="225"/>
      <c r="R126" s="258"/>
      <c r="S126" s="258"/>
    </row>
    <row r="127" spans="3:19" x14ac:dyDescent="0.2">
      <c r="C127" s="223"/>
      <c r="D127" s="226" t="s">
        <v>257</v>
      </c>
      <c r="G127" s="185" t="s">
        <v>19</v>
      </c>
      <c r="H127" s="227"/>
      <c r="J127" s="225"/>
      <c r="R127" s="258"/>
      <c r="S127" s="258"/>
    </row>
    <row r="128" spans="3:19" x14ac:dyDescent="0.2">
      <c r="C128" s="223"/>
      <c r="D128" s="228" t="s">
        <v>263</v>
      </c>
      <c r="H128" s="229"/>
      <c r="J128" s="225"/>
      <c r="R128" s="258"/>
      <c r="S128" s="258"/>
    </row>
    <row r="129" spans="3:19" x14ac:dyDescent="0.2">
      <c r="C129" s="223"/>
      <c r="D129" s="231"/>
      <c r="H129" s="229"/>
      <c r="J129" s="225"/>
      <c r="R129" s="258"/>
      <c r="S129" s="258"/>
    </row>
    <row r="130" spans="3:19" x14ac:dyDescent="0.2">
      <c r="C130" s="223"/>
      <c r="D130" s="226" t="s">
        <v>258</v>
      </c>
      <c r="G130" s="185" t="s">
        <v>19</v>
      </c>
      <c r="H130" s="227"/>
      <c r="J130" s="225"/>
      <c r="R130" s="258"/>
      <c r="S130" s="258"/>
    </row>
    <row r="131" spans="3:19" x14ac:dyDescent="0.2">
      <c r="C131" s="223"/>
      <c r="D131" s="228" t="s">
        <v>259</v>
      </c>
      <c r="H131" s="229"/>
      <c r="J131" s="225"/>
      <c r="R131" s="258"/>
      <c r="S131" s="258"/>
    </row>
    <row r="132" spans="3:19" x14ac:dyDescent="0.2">
      <c r="C132" s="223"/>
      <c r="D132" s="226" t="s">
        <v>260</v>
      </c>
      <c r="G132" s="185" t="s">
        <v>19</v>
      </c>
      <c r="H132" s="227"/>
      <c r="J132" s="225"/>
      <c r="R132" s="258"/>
      <c r="S132" s="258"/>
    </row>
    <row r="133" spans="3:19" x14ac:dyDescent="0.2">
      <c r="C133" s="223"/>
      <c r="D133" s="228" t="s">
        <v>264</v>
      </c>
      <c r="H133" s="229"/>
      <c r="J133" s="225"/>
      <c r="R133" s="258"/>
      <c r="S133" s="258"/>
    </row>
    <row r="134" spans="3:19" x14ac:dyDescent="0.2">
      <c r="C134" s="223"/>
      <c r="D134" s="231"/>
      <c r="H134" s="229"/>
      <c r="J134" s="225"/>
      <c r="R134" s="258"/>
      <c r="S134" s="258"/>
    </row>
    <row r="135" spans="3:19" x14ac:dyDescent="0.2">
      <c r="C135" s="223"/>
      <c r="D135" s="226" t="s">
        <v>492</v>
      </c>
      <c r="G135" s="185" t="s">
        <v>19</v>
      </c>
      <c r="H135" s="227"/>
      <c r="J135" s="225"/>
      <c r="R135" s="258"/>
      <c r="S135" s="258"/>
    </row>
    <row r="136" spans="3:19" x14ac:dyDescent="0.2">
      <c r="C136" s="223"/>
      <c r="D136" s="228" t="s">
        <v>261</v>
      </c>
      <c r="H136" s="229"/>
      <c r="J136" s="225"/>
      <c r="R136" s="258"/>
      <c r="S136" s="258"/>
    </row>
    <row r="137" spans="3:19" x14ac:dyDescent="0.2">
      <c r="C137" s="223"/>
      <c r="D137" s="226" t="s">
        <v>491</v>
      </c>
      <c r="G137" s="185" t="s">
        <v>19</v>
      </c>
      <c r="H137" s="227"/>
      <c r="J137" s="225"/>
      <c r="R137" s="258"/>
      <c r="S137" s="258"/>
    </row>
    <row r="138" spans="3:19" x14ac:dyDescent="0.2">
      <c r="C138" s="223"/>
      <c r="D138" s="228" t="s">
        <v>265</v>
      </c>
      <c r="H138" s="229"/>
      <c r="J138" s="225"/>
      <c r="R138" s="258"/>
      <c r="S138" s="258"/>
    </row>
    <row r="139" spans="3:19" x14ac:dyDescent="0.2">
      <c r="C139" s="223"/>
      <c r="H139" s="229"/>
      <c r="J139" s="225"/>
      <c r="R139" s="258"/>
      <c r="S139" s="258"/>
    </row>
    <row r="140" spans="3:19" x14ac:dyDescent="0.2">
      <c r="C140" s="223"/>
      <c r="D140" s="226" t="s">
        <v>191</v>
      </c>
      <c r="H140" s="229"/>
      <c r="J140" s="225"/>
      <c r="R140" s="258"/>
      <c r="S140" s="258"/>
    </row>
    <row r="141" spans="3:19" x14ac:dyDescent="0.2">
      <c r="C141" s="223"/>
      <c r="D141" s="228" t="s">
        <v>297</v>
      </c>
      <c r="G141" s="185" t="s">
        <v>19</v>
      </c>
      <c r="H141" s="227"/>
      <c r="J141" s="225"/>
      <c r="R141" s="258"/>
      <c r="S141" s="258"/>
    </row>
    <row r="142" spans="3:19" x14ac:dyDescent="0.2">
      <c r="C142" s="223"/>
      <c r="H142" s="229"/>
      <c r="J142" s="225"/>
      <c r="R142" s="258"/>
      <c r="S142" s="258"/>
    </row>
    <row r="143" spans="3:19" x14ac:dyDescent="0.2">
      <c r="C143" s="223"/>
      <c r="H143" s="229"/>
      <c r="J143" s="225"/>
      <c r="R143" s="258"/>
      <c r="S143" s="258"/>
    </row>
    <row r="144" spans="3:19" x14ac:dyDescent="0.2">
      <c r="C144" s="223"/>
      <c r="D144" s="232" t="s">
        <v>295</v>
      </c>
      <c r="E144" s="233"/>
      <c r="F144" s="233"/>
      <c r="G144" s="232" t="s">
        <v>19</v>
      </c>
      <c r="H144" s="234">
        <f>SUM(H110,H115,H120,H125,H130,H135)-H141</f>
        <v>0</v>
      </c>
      <c r="J144" s="225"/>
      <c r="R144" s="258"/>
      <c r="S144" s="258"/>
    </row>
    <row r="145" spans="3:19" x14ac:dyDescent="0.2">
      <c r="C145" s="223"/>
      <c r="G145" s="235"/>
      <c r="H145" s="236"/>
      <c r="J145" s="225"/>
      <c r="R145" s="258"/>
      <c r="S145" s="258"/>
    </row>
    <row r="146" spans="3:19" x14ac:dyDescent="0.2">
      <c r="C146" s="223"/>
      <c r="D146" s="232" t="s">
        <v>296</v>
      </c>
      <c r="E146" s="233"/>
      <c r="F146" s="233"/>
      <c r="G146" s="232" t="s">
        <v>19</v>
      </c>
      <c r="H146" s="234">
        <f>SUM(H112,H117,H122,H127,H132,H137)-H141</f>
        <v>0</v>
      </c>
      <c r="J146" s="225"/>
      <c r="R146" s="258"/>
      <c r="S146" s="258"/>
    </row>
    <row r="147" spans="3:19" x14ac:dyDescent="0.2">
      <c r="C147" s="237"/>
      <c r="D147" s="238"/>
      <c r="E147" s="238"/>
      <c r="F147" s="238"/>
      <c r="G147" s="238"/>
      <c r="H147" s="238"/>
      <c r="I147" s="238"/>
      <c r="J147" s="239"/>
      <c r="R147" s="258"/>
      <c r="S147" s="258"/>
    </row>
    <row r="148" spans="3:19" x14ac:dyDescent="0.2">
      <c r="R148" s="258"/>
      <c r="S148" s="258"/>
    </row>
    <row r="149" spans="3:19" x14ac:dyDescent="0.2">
      <c r="R149" s="258"/>
      <c r="S149" s="258"/>
    </row>
    <row r="150" spans="3:19" x14ac:dyDescent="0.2">
      <c r="R150" s="258"/>
      <c r="S150" s="258"/>
    </row>
    <row r="151" spans="3:19" x14ac:dyDescent="0.2">
      <c r="D151" s="207" t="s">
        <v>271</v>
      </c>
      <c r="J151" s="240">
        <v>0</v>
      </c>
      <c r="K151" s="209" t="s">
        <v>11</v>
      </c>
      <c r="L151" s="241">
        <f>IF(OR($A$1&lt;1,$A$1&gt;7),0,HLOOKUP($A$1,TABLE,+AB63+1))</f>
        <v>11.200000000000001</v>
      </c>
      <c r="M151" s="193"/>
      <c r="N151" s="209" t="s">
        <v>352</v>
      </c>
      <c r="O151" s="211"/>
      <c r="P151" s="249">
        <f>IF(ISTEXT(+L151),"   N/A",ABS(+$L151-$J151))</f>
        <v>11.200000000000001</v>
      </c>
      <c r="Q151" s="190"/>
      <c r="R151" s="257"/>
      <c r="S151" s="257"/>
    </row>
    <row r="152" spans="3:19" x14ac:dyDescent="0.2">
      <c r="D152" s="242" t="s">
        <v>493</v>
      </c>
      <c r="J152" s="211"/>
      <c r="K152" s="211"/>
      <c r="L152" s="241">
        <f>IF(OR($A$1&lt;1,$A$1&gt;7),0,HLOOKUP($A$1,TABLE,+AB64+1))</f>
        <v>0</v>
      </c>
      <c r="M152" s="193"/>
      <c r="N152" s="209" t="s">
        <v>338</v>
      </c>
      <c r="O152" s="211"/>
      <c r="P152" s="249">
        <f>IF(ISTEXT(+L152),"   N/A",ABS(+$L152-$J151))</f>
        <v>0</v>
      </c>
      <c r="Q152" s="190"/>
      <c r="R152" s="261"/>
      <c r="S152" s="261"/>
    </row>
    <row r="153" spans="3:19" x14ac:dyDescent="0.2">
      <c r="R153" s="258"/>
      <c r="S153" s="258"/>
    </row>
    <row r="154" spans="3:19" x14ac:dyDescent="0.2">
      <c r="R154" s="258"/>
      <c r="S154" s="258"/>
    </row>
    <row r="155" spans="3:19" x14ac:dyDescent="0.2">
      <c r="D155" s="235" t="s">
        <v>293</v>
      </c>
      <c r="J155" s="240">
        <v>0</v>
      </c>
      <c r="K155" s="209" t="s">
        <v>11</v>
      </c>
      <c r="L155" s="241">
        <f>IF(OR($A$1&lt;1,$A$1&gt;7),0,HLOOKUP($A$1,TABLE,+AB65+1))</f>
        <v>6.4</v>
      </c>
      <c r="M155" s="193"/>
      <c r="N155" s="209" t="s">
        <v>352</v>
      </c>
      <c r="O155" s="211"/>
      <c r="P155" s="249">
        <f>IF(ISTEXT(+L155),"   N/A",ABS(+$L155-$J155))</f>
        <v>6.4</v>
      </c>
      <c r="Q155" s="190"/>
      <c r="R155" s="257"/>
      <c r="S155" s="257"/>
    </row>
    <row r="156" spans="3:19" x14ac:dyDescent="0.2">
      <c r="D156" s="201" t="s">
        <v>494</v>
      </c>
      <c r="J156" s="211"/>
      <c r="K156" s="211"/>
      <c r="L156" s="241">
        <f>IF(OR($A$1&lt;1,$A$1&gt;7),0,HLOOKUP($A$1,TABLE,+AB66+1))</f>
        <v>10.9</v>
      </c>
      <c r="M156" s="193"/>
      <c r="N156" s="209" t="s">
        <v>338</v>
      </c>
      <c r="O156" s="211"/>
      <c r="P156" s="249">
        <f>IF(ISTEXT(+L156),"   N/A",ABS(+$L156-$J155))</f>
        <v>10.9</v>
      </c>
      <c r="Q156" s="190"/>
      <c r="R156" s="261"/>
      <c r="S156" s="261"/>
    </row>
    <row r="157" spans="3:19" x14ac:dyDescent="0.2">
      <c r="D157" s="231"/>
      <c r="J157" s="211"/>
      <c r="K157" s="211"/>
      <c r="L157" s="241"/>
      <c r="M157" s="193"/>
      <c r="N157" s="209"/>
      <c r="O157" s="211"/>
      <c r="P157" s="249"/>
      <c r="Q157" s="190"/>
      <c r="R157" s="258"/>
      <c r="S157" s="258"/>
    </row>
    <row r="158" spans="3:19" x14ac:dyDescent="0.2">
      <c r="D158" s="231"/>
      <c r="J158" s="211"/>
      <c r="K158" s="211"/>
      <c r="L158" s="241"/>
      <c r="M158" s="193"/>
      <c r="N158" s="209"/>
      <c r="O158" s="211"/>
      <c r="P158" s="249"/>
      <c r="Q158" s="190"/>
      <c r="R158" s="259"/>
      <c r="S158" s="259"/>
    </row>
    <row r="159" spans="3:19" x14ac:dyDescent="0.2">
      <c r="D159" s="235" t="s">
        <v>294</v>
      </c>
      <c r="J159" s="240">
        <v>0</v>
      </c>
      <c r="K159" s="209" t="s">
        <v>11</v>
      </c>
      <c r="L159" s="241">
        <f>IF(OR($A$1&lt;1,$A$1&gt;7),0,HLOOKUP($A$1,TABLE,+AB67+1))</f>
        <v>8.1</v>
      </c>
      <c r="M159" s="193"/>
      <c r="N159" s="209" t="s">
        <v>352</v>
      </c>
      <c r="O159" s="211"/>
      <c r="P159" s="249">
        <f>IF(ISTEXT(+L159),"   N/A",ABS(+$L159-$J159))</f>
        <v>8.1</v>
      </c>
      <c r="Q159" s="190"/>
      <c r="R159" s="257"/>
      <c r="S159" s="257"/>
    </row>
    <row r="160" spans="3:19" x14ac:dyDescent="0.2">
      <c r="D160" s="201" t="s">
        <v>495</v>
      </c>
      <c r="J160" s="211"/>
      <c r="K160" s="211"/>
      <c r="L160" s="241">
        <f>IF(OR($A$1&lt;1,$A$1&gt;7),0,HLOOKUP($A$1,TABLE,+AB68+1))</f>
        <v>13.8</v>
      </c>
      <c r="M160" s="193"/>
      <c r="N160" s="209" t="s">
        <v>338</v>
      </c>
      <c r="O160" s="211"/>
      <c r="P160" s="249">
        <f>IF(ISTEXT(+L160),"   N/A",ABS(+$L160-$J159))</f>
        <v>13.8</v>
      </c>
      <c r="Q160" s="190"/>
      <c r="R160" s="261"/>
      <c r="S160" s="261"/>
    </row>
    <row r="161" spans="4:19" x14ac:dyDescent="0.2">
      <c r="D161" s="231"/>
      <c r="J161" s="211"/>
      <c r="K161" s="211"/>
      <c r="L161" s="241"/>
      <c r="M161" s="193"/>
      <c r="N161" s="209"/>
      <c r="O161" s="211"/>
      <c r="P161" s="249"/>
      <c r="Q161" s="190"/>
      <c r="R161" s="258"/>
      <c r="S161" s="258"/>
    </row>
    <row r="162" spans="4:19" x14ac:dyDescent="0.2">
      <c r="D162" s="201"/>
      <c r="R162" s="258"/>
      <c r="S162" s="258"/>
    </row>
    <row r="163" spans="4:19" x14ac:dyDescent="0.2">
      <c r="D163" s="207" t="s">
        <v>266</v>
      </c>
      <c r="G163" s="185" t="s">
        <v>19</v>
      </c>
      <c r="H163" s="243">
        <v>0</v>
      </c>
      <c r="L163" s="185"/>
      <c r="P163" s="250"/>
      <c r="R163" s="258"/>
      <c r="S163" s="258"/>
    </row>
    <row r="164" spans="4:19" x14ac:dyDescent="0.2">
      <c r="D164" s="242" t="s">
        <v>437</v>
      </c>
      <c r="J164" s="240">
        <v>0</v>
      </c>
      <c r="K164" s="209" t="s">
        <v>11</v>
      </c>
      <c r="L164" s="241">
        <f>IF(OR($A$1&lt;1,$A$1&gt;7),0,HLOOKUP($A$1,TABLE,+AB69+1))</f>
        <v>1.3</v>
      </c>
      <c r="M164" s="193"/>
      <c r="N164" s="209" t="s">
        <v>352</v>
      </c>
      <c r="O164" s="211"/>
      <c r="P164" s="249">
        <f>IF(ISTEXT(+L164),"   N/A",ABS(+$L164-$J164))</f>
        <v>1.3</v>
      </c>
      <c r="Q164" s="190"/>
      <c r="R164" s="257"/>
      <c r="S164" s="257"/>
    </row>
    <row r="165" spans="4:19" x14ac:dyDescent="0.2">
      <c r="D165" s="242" t="s">
        <v>496</v>
      </c>
      <c r="J165" s="211"/>
      <c r="K165" s="211"/>
      <c r="L165" s="241">
        <f>IF(OR($A$1&lt;1,$A$1&gt;7),0,HLOOKUP($A$1,TABLE,+AB70+1))</f>
        <v>17.7</v>
      </c>
      <c r="M165" s="193"/>
      <c r="N165" s="209" t="s">
        <v>338</v>
      </c>
      <c r="O165" s="211"/>
      <c r="P165" s="249">
        <f>IF(ISTEXT(+L165),"   N/A",ABS(+$L165-$J164))</f>
        <v>17.7</v>
      </c>
      <c r="Q165" s="190"/>
      <c r="R165" s="261"/>
      <c r="S165" s="261"/>
    </row>
    <row r="166" spans="4:19" x14ac:dyDescent="0.2">
      <c r="J166" s="211"/>
      <c r="K166" s="211"/>
      <c r="L166" s="241"/>
      <c r="M166" s="193"/>
      <c r="N166" s="209"/>
      <c r="O166" s="211"/>
      <c r="P166" s="249"/>
      <c r="Q166" s="190"/>
      <c r="R166" s="258"/>
      <c r="S166" s="258"/>
    </row>
    <row r="167" spans="4:19" x14ac:dyDescent="0.2">
      <c r="R167" s="258"/>
      <c r="S167" s="258"/>
    </row>
    <row r="168" spans="4:19" x14ac:dyDescent="0.2">
      <c r="D168" s="207" t="s">
        <v>267</v>
      </c>
      <c r="G168" s="185" t="s">
        <v>19</v>
      </c>
      <c r="H168" s="243">
        <v>0</v>
      </c>
      <c r="R168" s="258"/>
      <c r="S168" s="258"/>
    </row>
    <row r="169" spans="4:19" x14ac:dyDescent="0.2">
      <c r="D169" s="242" t="s">
        <v>268</v>
      </c>
      <c r="J169" s="240">
        <v>0</v>
      </c>
      <c r="K169" s="209" t="s">
        <v>11</v>
      </c>
      <c r="L169" s="241">
        <f>IF(OR($A$1&lt;1,$A$1&gt;7),0,HLOOKUP($A$1,TABLE,+AB71+1))</f>
        <v>-37.5</v>
      </c>
      <c r="M169" s="193"/>
      <c r="N169" s="209" t="s">
        <v>352</v>
      </c>
      <c r="O169" s="211"/>
      <c r="P169" s="249">
        <f>IF(ISTEXT(+L169),"   N/A",ABS(+$L169-$J169))</f>
        <v>37.5</v>
      </c>
      <c r="Q169" s="190"/>
      <c r="R169" s="257"/>
      <c r="S169" s="257"/>
    </row>
    <row r="170" spans="4:19" x14ac:dyDescent="0.2">
      <c r="D170" s="242" t="s">
        <v>497</v>
      </c>
      <c r="J170" s="211"/>
      <c r="K170" s="211"/>
      <c r="L170" s="241">
        <f>IF(OR($A$1&lt;1,$A$1&gt;7),0,HLOOKUP($A$1,TABLE,+AB72+1))</f>
        <v>-37.5</v>
      </c>
      <c r="M170" s="193"/>
      <c r="N170" s="209" t="s">
        <v>338</v>
      </c>
      <c r="O170" s="211"/>
      <c r="P170" s="249">
        <f>IF(ISTEXT(+L170),"   N/A",ABS(+$L170-$J169))</f>
        <v>37.5</v>
      </c>
      <c r="Q170" s="190"/>
      <c r="R170" s="261"/>
      <c r="S170" s="261"/>
    </row>
    <row r="171" spans="4:19" x14ac:dyDescent="0.2">
      <c r="J171" s="211"/>
      <c r="K171" s="211"/>
      <c r="L171" s="241"/>
      <c r="M171" s="193"/>
      <c r="N171" s="209"/>
      <c r="O171" s="211"/>
      <c r="P171" s="249"/>
      <c r="Q171" s="190"/>
      <c r="R171" s="258"/>
      <c r="S171" s="258"/>
    </row>
    <row r="172" spans="4:19" x14ac:dyDescent="0.2">
      <c r="R172" s="258"/>
      <c r="S172" s="258"/>
    </row>
    <row r="173" spans="4:19" x14ac:dyDescent="0.2">
      <c r="D173" s="207" t="s">
        <v>269</v>
      </c>
      <c r="G173" s="185" t="s">
        <v>19</v>
      </c>
      <c r="H173" s="243">
        <v>0</v>
      </c>
      <c r="R173" s="258"/>
      <c r="S173" s="258"/>
    </row>
    <row r="174" spans="4:19" x14ac:dyDescent="0.2">
      <c r="D174" s="242" t="s">
        <v>270</v>
      </c>
      <c r="J174" s="240">
        <v>0</v>
      </c>
      <c r="K174" s="209" t="s">
        <v>11</v>
      </c>
      <c r="L174" s="241">
        <f>IF(OR($A$1&lt;1,$A$1&gt;7),0,HLOOKUP($A$1,TABLE,+AB73+1))</f>
        <v>-16</v>
      </c>
      <c r="M174" s="193"/>
      <c r="N174" s="209" t="s">
        <v>352</v>
      </c>
      <c r="O174" s="211"/>
      <c r="P174" s="249">
        <f>IF(ISTEXT(+L174),"   N/A",ABS(+$L174-$J174))</f>
        <v>16</v>
      </c>
      <c r="Q174" s="190"/>
      <c r="R174" s="257"/>
      <c r="S174" s="257"/>
    </row>
    <row r="175" spans="4:19" x14ac:dyDescent="0.2">
      <c r="D175" s="242" t="s">
        <v>498</v>
      </c>
      <c r="J175" s="211"/>
      <c r="K175" s="211"/>
      <c r="L175" s="241">
        <f>IF(OR($A$1&lt;1,$A$1&gt;7),0,HLOOKUP($A$1,TABLE,+AB74+1))</f>
        <v>-1.4000000000000001</v>
      </c>
      <c r="M175" s="193"/>
      <c r="N175" s="209" t="s">
        <v>338</v>
      </c>
      <c r="O175" s="211"/>
      <c r="P175" s="249">
        <f>IF(ISTEXT(+L175),"   N/A",ABS(+$L175-$J174))</f>
        <v>1.4000000000000001</v>
      </c>
      <c r="Q175" s="190"/>
      <c r="R175" s="261"/>
      <c r="S175" s="261"/>
    </row>
    <row r="176" spans="4:19" x14ac:dyDescent="0.2">
      <c r="D176" s="235"/>
      <c r="J176" s="211"/>
      <c r="K176" s="211"/>
      <c r="L176" s="241"/>
      <c r="M176" s="193"/>
      <c r="N176" s="209"/>
      <c r="O176" s="211"/>
      <c r="P176" s="249"/>
      <c r="Q176" s="190"/>
      <c r="R176" s="258"/>
      <c r="S176" s="258"/>
    </row>
    <row r="177" spans="4:19" x14ac:dyDescent="0.2">
      <c r="D177" s="207" t="s">
        <v>364</v>
      </c>
      <c r="G177" s="185" t="s">
        <v>19</v>
      </c>
      <c r="H177" s="243">
        <v>0</v>
      </c>
      <c r="R177" s="258"/>
      <c r="S177" s="258"/>
    </row>
    <row r="178" spans="4:19" x14ac:dyDescent="0.2">
      <c r="D178" s="242" t="s">
        <v>365</v>
      </c>
      <c r="J178" s="240">
        <v>0</v>
      </c>
      <c r="K178" s="209" t="s">
        <v>11</v>
      </c>
      <c r="L178" s="241">
        <f>IF(OR($A$1&lt;1,$A$1&gt;7),0,HLOOKUP($A$1,TABLE,+AB75+1))</f>
        <v>0</v>
      </c>
      <c r="M178" s="193"/>
      <c r="N178" s="209" t="s">
        <v>352</v>
      </c>
      <c r="O178" s="211"/>
      <c r="P178" s="249">
        <f>IF(ISTEXT(+L178),"   N/A",ABS(+$L178-$J178))</f>
        <v>0</v>
      </c>
      <c r="Q178" s="190"/>
      <c r="R178" s="257"/>
      <c r="S178" s="257"/>
    </row>
    <row r="179" spans="4:19" x14ac:dyDescent="0.2">
      <c r="D179" s="242" t="s">
        <v>499</v>
      </c>
      <c r="J179" s="211"/>
      <c r="K179" s="211"/>
      <c r="L179" s="241">
        <f>IF(OR($A$1&lt;1,$A$1&gt;7),0,HLOOKUP($A$1,TABLE,+AB76+1))</f>
        <v>0</v>
      </c>
      <c r="M179" s="193"/>
      <c r="N179" s="209" t="s">
        <v>338</v>
      </c>
      <c r="O179" s="211"/>
      <c r="P179" s="249">
        <f>IF(ISTEXT(+L179),"   N/A",ABS(+$L179-$J178))</f>
        <v>0</v>
      </c>
      <c r="Q179" s="190"/>
      <c r="R179" s="261"/>
      <c r="S179" s="261"/>
    </row>
    <row r="180" spans="4:19" x14ac:dyDescent="0.2">
      <c r="D180" s="235"/>
      <c r="J180" s="211"/>
      <c r="K180" s="211"/>
      <c r="L180" s="241"/>
      <c r="M180" s="193"/>
      <c r="N180" s="209"/>
      <c r="O180" s="211"/>
      <c r="P180" s="249"/>
      <c r="Q180" s="190"/>
      <c r="R180" s="258"/>
      <c r="S180" s="258"/>
    </row>
    <row r="181" spans="4:19" x14ac:dyDescent="0.2">
      <c r="D181" s="235"/>
      <c r="J181" s="211"/>
      <c r="K181" s="211"/>
      <c r="L181" s="241"/>
      <c r="M181" s="193"/>
      <c r="N181" s="209"/>
      <c r="O181" s="211"/>
      <c r="P181" s="249"/>
      <c r="Q181" s="190"/>
      <c r="R181" s="258"/>
      <c r="S181" s="258"/>
    </row>
    <row r="182" spans="4:19" x14ac:dyDescent="0.2">
      <c r="D182" s="244" t="s">
        <v>272</v>
      </c>
      <c r="G182" s="185" t="s">
        <v>19</v>
      </c>
      <c r="H182" s="243">
        <v>0</v>
      </c>
      <c r="R182" s="258"/>
      <c r="S182" s="258"/>
    </row>
    <row r="183" spans="4:19" x14ac:dyDescent="0.2">
      <c r="D183" s="242" t="s">
        <v>273</v>
      </c>
      <c r="J183" s="240">
        <v>0</v>
      </c>
      <c r="K183" s="209" t="s">
        <v>11</v>
      </c>
      <c r="L183" s="241">
        <f>IF(OR($A$1&lt;1,$A$1&gt;7),0,HLOOKUP($A$1,TABLE,+AB77+1))</f>
        <v>4.7</v>
      </c>
      <c r="M183" s="193"/>
      <c r="N183" s="209" t="s">
        <v>352</v>
      </c>
      <c r="O183" s="211"/>
      <c r="P183" s="249">
        <f>IF(ISTEXT(+L183),"   N/A",ABS(+$L183-$J183))</f>
        <v>4.7</v>
      </c>
      <c r="Q183" s="190"/>
      <c r="R183" s="257"/>
      <c r="S183" s="257"/>
    </row>
    <row r="184" spans="4:19" x14ac:dyDescent="0.2">
      <c r="D184" s="242" t="s">
        <v>500</v>
      </c>
      <c r="J184" s="211"/>
      <c r="K184" s="211"/>
      <c r="L184" s="241">
        <f>IF(OR($A$1&lt;1,$A$1&gt;7),0,HLOOKUP($A$1,TABLE,+AB78+1))</f>
        <v>12.8</v>
      </c>
      <c r="M184" s="193"/>
      <c r="N184" s="209" t="s">
        <v>338</v>
      </c>
      <c r="O184" s="211"/>
      <c r="P184" s="249">
        <f>IF(ISTEXT(+L184),"   N/A",ABS(+$L184-$J183))</f>
        <v>12.8</v>
      </c>
      <c r="Q184" s="190"/>
      <c r="R184" s="261"/>
      <c r="S184" s="261"/>
    </row>
    <row r="185" spans="4:19" x14ac:dyDescent="0.2">
      <c r="D185" s="244"/>
      <c r="J185" s="211"/>
      <c r="K185" s="211"/>
      <c r="L185" s="241"/>
      <c r="M185" s="193"/>
      <c r="N185" s="209"/>
      <c r="O185" s="211"/>
      <c r="P185" s="249"/>
      <c r="Q185" s="190"/>
      <c r="R185" s="258"/>
      <c r="S185" s="258"/>
    </row>
    <row r="186" spans="4:19" x14ac:dyDescent="0.2">
      <c r="R186" s="258"/>
      <c r="S186" s="258"/>
    </row>
    <row r="187" spans="4:19" x14ac:dyDescent="0.2">
      <c r="D187" s="244" t="s">
        <v>230</v>
      </c>
      <c r="G187" s="185" t="s">
        <v>19</v>
      </c>
      <c r="H187" s="243">
        <v>0</v>
      </c>
      <c r="R187" s="258"/>
      <c r="S187" s="258"/>
    </row>
    <row r="188" spans="4:19" x14ac:dyDescent="0.2">
      <c r="D188" s="242" t="s">
        <v>274</v>
      </c>
      <c r="J188" s="240">
        <v>0</v>
      </c>
      <c r="K188" s="209" t="s">
        <v>11</v>
      </c>
      <c r="L188" s="241">
        <f>IF(OR($A$1&lt;1,$A$1&gt;7),0,HLOOKUP($A$1,TABLE,+AB79+1))</f>
        <v>5.7</v>
      </c>
      <c r="M188" s="193"/>
      <c r="N188" s="209" t="s">
        <v>352</v>
      </c>
      <c r="O188" s="211"/>
      <c r="P188" s="249">
        <f>IF(ISTEXT(+L188),"   N/A",ABS(+$L188-$J188))</f>
        <v>5.7</v>
      </c>
      <c r="Q188" s="190"/>
      <c r="R188" s="257"/>
      <c r="S188" s="257"/>
    </row>
    <row r="189" spans="4:19" x14ac:dyDescent="0.2">
      <c r="D189" s="242" t="s">
        <v>500</v>
      </c>
      <c r="J189" s="211"/>
      <c r="K189" s="211"/>
      <c r="L189" s="241">
        <f>IF(OR($A$1&lt;1,$A$1&gt;7),0,HLOOKUP($A$1,TABLE,+AB80+1))</f>
        <v>15.5</v>
      </c>
      <c r="M189" s="193"/>
      <c r="N189" s="209" t="s">
        <v>338</v>
      </c>
      <c r="O189" s="211"/>
      <c r="P189" s="249">
        <f>IF(ISTEXT(+L189),"   N/A",ABS(+$L189-$J188))</f>
        <v>15.5</v>
      </c>
      <c r="Q189" s="190"/>
      <c r="R189" s="261"/>
      <c r="S189" s="261"/>
    </row>
    <row r="190" spans="4:19" x14ac:dyDescent="0.2">
      <c r="J190" s="211"/>
      <c r="K190" s="211"/>
      <c r="L190" s="241"/>
      <c r="M190" s="193"/>
      <c r="N190" s="209"/>
      <c r="O190" s="211"/>
      <c r="P190" s="249"/>
      <c r="Q190" s="190"/>
    </row>
    <row r="64942" spans="18:19" x14ac:dyDescent="0.2">
      <c r="R64942" s="262"/>
      <c r="S64942" s="262"/>
    </row>
  </sheetData>
  <mergeCells count="4">
    <mergeCell ref="E3:M3"/>
    <mergeCell ref="O3:Q3"/>
    <mergeCell ref="L9:N9"/>
    <mergeCell ref="R10:S10"/>
  </mergeCells>
  <printOptions horizontalCentered="1" gridLinesSet="0"/>
  <pageMargins left="0.25" right="0.25" top="0.75" bottom="0.75" header="0.3" footer="0.3"/>
  <pageSetup scale="61" orientation="landscape" horizontalDpi="4294967292" r:id="rId1"/>
  <headerFooter>
    <oddFooter>&amp;C&amp;"-,Regular"Page &amp;P of &amp;N</oddFooter>
  </headerFooter>
  <rowBreaks count="3" manualBreakCount="3">
    <brk id="57" min="2" max="18" man="1"/>
    <brk id="102" max="16383" man="1"/>
    <brk id="147" min="2" max="18"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rgb="FF008578"/>
  </sheetPr>
  <dimension ref="A1:AS197"/>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5" x14ac:dyDescent="0.2"/>
  <cols>
    <col min="1" max="1" width="6.140625" style="277" customWidth="1"/>
    <col min="2" max="3" width="2.28515625" style="277" customWidth="1"/>
    <col min="4" max="4" width="11.42578125" style="277" customWidth="1"/>
    <col min="5" max="5" width="25.42578125" style="277" customWidth="1"/>
    <col min="6" max="6" width="7.28515625" style="277" customWidth="1"/>
    <col min="7" max="7" width="2.28515625" style="277" customWidth="1"/>
    <col min="8" max="8" width="19.42578125" style="277" customWidth="1"/>
    <col min="9" max="9" width="2.28515625" style="277" customWidth="1"/>
    <col min="10" max="10" width="9.85546875" style="277" customWidth="1"/>
    <col min="11" max="11" width="3.42578125" style="277" customWidth="1"/>
    <col min="12" max="12" width="14.7109375" style="277" customWidth="1"/>
    <col min="13" max="13" width="2.28515625" style="277" customWidth="1"/>
    <col min="14" max="14" width="14.7109375" style="277" customWidth="1"/>
    <col min="15" max="15" width="2.28515625" style="277" customWidth="1"/>
    <col min="16" max="16" width="14.7109375" style="313" customWidth="1"/>
    <col min="17" max="17" width="2.28515625" style="277" customWidth="1"/>
    <col min="18" max="18" width="12.42578125" style="313" customWidth="1"/>
    <col min="19" max="19" width="32" style="313" customWidth="1"/>
    <col min="20" max="20" width="12.42578125" style="282" customWidth="1"/>
    <col min="21" max="22" width="8.7109375" style="718" customWidth="1"/>
    <col min="23" max="28" width="9.140625" style="718" customWidth="1"/>
    <col min="29" max="31" width="11.5703125" style="711" customWidth="1"/>
    <col min="32" max="34" width="13" style="711" customWidth="1"/>
    <col min="35" max="35" width="12.42578125" style="781"/>
    <col min="36" max="36" width="12.42578125" style="282"/>
    <col min="37" max="16384" width="12.42578125" style="277"/>
  </cols>
  <sheetData>
    <row r="1" spans="1:45" s="180" customFormat="1" ht="18" x14ac:dyDescent="0.25">
      <c r="A1" s="170">
        <f>rev_code</f>
        <v>1</v>
      </c>
      <c r="B1" s="171"/>
      <c r="C1" s="63"/>
      <c r="D1" s="64" t="s">
        <v>501</v>
      </c>
      <c r="E1" s="266"/>
      <c r="F1" s="266"/>
      <c r="G1" s="266"/>
      <c r="H1" s="266"/>
      <c r="I1" s="266"/>
      <c r="J1" s="266"/>
      <c r="K1" s="266"/>
      <c r="L1" s="266"/>
      <c r="M1" s="266"/>
      <c r="N1" s="266"/>
      <c r="O1" s="266"/>
      <c r="P1" s="307"/>
      <c r="Q1" s="266"/>
      <c r="R1" s="307"/>
      <c r="S1" s="314"/>
      <c r="T1" s="179"/>
      <c r="U1" s="698"/>
      <c r="V1" s="698"/>
      <c r="W1" s="698"/>
      <c r="X1" s="698"/>
      <c r="Y1" s="698"/>
      <c r="Z1" s="698"/>
      <c r="AA1" s="698"/>
      <c r="AB1" s="698"/>
      <c r="AC1" s="715"/>
      <c r="AD1" s="715"/>
      <c r="AE1" s="715"/>
      <c r="AF1" s="715"/>
      <c r="AG1" s="715"/>
      <c r="AH1" s="715"/>
      <c r="AI1" s="656"/>
      <c r="AJ1" s="179"/>
    </row>
    <row r="3" spans="1:45" s="180" customFormat="1" ht="18" x14ac:dyDescent="0.25">
      <c r="A3" s="174"/>
      <c r="B3" s="174"/>
      <c r="C3" s="175"/>
      <c r="D3" s="176" t="s">
        <v>0</v>
      </c>
      <c r="E3" s="768" t="str">
        <f>IF(agency="","",agency)</f>
        <v xml:space="preserve"> </v>
      </c>
      <c r="F3" s="768"/>
      <c r="G3" s="768"/>
      <c r="H3" s="768"/>
      <c r="I3" s="768"/>
      <c r="J3" s="768"/>
      <c r="K3" s="768"/>
      <c r="L3" s="768"/>
      <c r="M3" s="768"/>
      <c r="N3" s="177" t="s">
        <v>1</v>
      </c>
      <c r="O3" s="769" t="str">
        <f>IF(date="","",date)</f>
        <v xml:space="preserve"> </v>
      </c>
      <c r="P3" s="769"/>
      <c r="Q3" s="769"/>
      <c r="R3" s="253"/>
      <c r="S3" s="252"/>
      <c r="T3" s="179"/>
      <c r="U3" s="698"/>
      <c r="V3" s="698"/>
      <c r="W3" s="698"/>
      <c r="X3" s="698"/>
      <c r="Y3" s="698"/>
      <c r="Z3" s="698"/>
      <c r="AA3" s="698"/>
      <c r="AB3" s="698"/>
      <c r="AC3" s="715"/>
      <c r="AD3" s="715"/>
      <c r="AE3" s="715"/>
      <c r="AF3" s="715"/>
      <c r="AG3" s="715"/>
      <c r="AH3" s="715"/>
      <c r="AI3" s="656"/>
      <c r="AJ3" s="179"/>
    </row>
    <row r="4" spans="1:45" s="180" customFormat="1" ht="18" x14ac:dyDescent="0.25">
      <c r="A4" s="174"/>
      <c r="B4" s="174"/>
      <c r="C4" s="175"/>
      <c r="D4" s="176"/>
      <c r="E4" s="176"/>
      <c r="F4" s="176"/>
      <c r="G4" s="181"/>
      <c r="H4" s="181"/>
      <c r="I4" s="181"/>
      <c r="J4" s="181"/>
      <c r="K4" s="181"/>
      <c r="L4" s="181"/>
      <c r="M4" s="181"/>
      <c r="N4" s="177"/>
      <c r="O4" s="182"/>
      <c r="P4" s="245"/>
      <c r="Q4" s="181"/>
      <c r="R4" s="253"/>
      <c r="S4" s="252"/>
      <c r="T4" s="179"/>
      <c r="U4" s="698"/>
      <c r="V4" s="698"/>
      <c r="W4" s="698"/>
      <c r="X4" s="698"/>
      <c r="Y4" s="698"/>
      <c r="Z4" s="698"/>
      <c r="AA4" s="698"/>
      <c r="AB4" s="698"/>
      <c r="AC4" s="715"/>
      <c r="AD4" s="715"/>
      <c r="AE4" s="715"/>
      <c r="AF4" s="715"/>
      <c r="AG4" s="715"/>
      <c r="AH4" s="715"/>
      <c r="AI4" s="656"/>
      <c r="AJ4" s="179"/>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16"/>
      <c r="AC5" s="717"/>
      <c r="AD5" s="717"/>
      <c r="AE5" s="717"/>
      <c r="AF5" s="717"/>
      <c r="AG5" s="717"/>
      <c r="AH5" s="717"/>
      <c r="AI5" s="183"/>
      <c r="AJ5" s="183"/>
      <c r="AK5" s="183"/>
      <c r="AL5" s="183"/>
      <c r="AM5" s="183"/>
      <c r="AN5" s="183"/>
      <c r="AO5" s="183"/>
      <c r="AP5" s="183"/>
      <c r="AQ5" s="183"/>
      <c r="AR5" s="183"/>
      <c r="AS5" s="183"/>
    </row>
    <row r="6" spans="1:45" s="180" customFormat="1" ht="18" x14ac:dyDescent="0.25">
      <c r="B6" s="268"/>
      <c r="C6" s="175"/>
      <c r="D6" s="175"/>
      <c r="E6" s="175"/>
      <c r="F6" s="175"/>
      <c r="G6" s="175"/>
      <c r="H6" s="175"/>
      <c r="I6" s="175"/>
      <c r="J6" s="269"/>
      <c r="K6" s="269"/>
      <c r="L6" s="175"/>
      <c r="M6" s="175"/>
      <c r="N6" s="175"/>
      <c r="O6" s="175"/>
      <c r="P6" s="308"/>
      <c r="R6" s="252"/>
      <c r="S6" s="252"/>
      <c r="T6" s="179"/>
      <c r="U6" s="698"/>
      <c r="V6" s="698"/>
      <c r="W6" s="698"/>
      <c r="X6" s="698"/>
      <c r="Y6" s="698"/>
      <c r="Z6" s="698"/>
      <c r="AA6" s="698"/>
      <c r="AB6" s="698"/>
      <c r="AC6" s="715"/>
      <c r="AD6" s="715"/>
      <c r="AE6" s="715"/>
      <c r="AF6" s="715"/>
      <c r="AG6" s="715"/>
      <c r="AH6" s="715"/>
      <c r="AI6" s="656"/>
      <c r="AJ6" s="179"/>
    </row>
    <row r="7" spans="1:45" s="282" customFormat="1" x14ac:dyDescent="0.2">
      <c r="A7" s="306"/>
      <c r="C7" s="306"/>
      <c r="D7" s="306"/>
      <c r="F7" s="620" t="s">
        <v>436</v>
      </c>
      <c r="G7" s="620"/>
      <c r="H7" s="621">
        <f>+NR</f>
        <v>0</v>
      </c>
      <c r="I7" s="622" t="s">
        <v>490</v>
      </c>
      <c r="J7" s="306"/>
      <c r="K7" s="306"/>
      <c r="L7" s="306"/>
      <c r="M7" s="306"/>
      <c r="N7" s="306"/>
      <c r="O7" s="306"/>
      <c r="P7" s="610"/>
      <c r="Q7" s="306"/>
      <c r="R7" s="610"/>
      <c r="S7" s="313"/>
      <c r="U7" s="718"/>
      <c r="V7" s="718"/>
      <c r="W7" s="718"/>
      <c r="X7" s="718"/>
      <c r="Y7" s="718"/>
      <c r="Z7" s="718"/>
      <c r="AA7" s="718"/>
      <c r="AB7" s="718"/>
      <c r="AC7" s="711"/>
      <c r="AD7" s="711"/>
      <c r="AE7" s="711"/>
      <c r="AF7" s="711"/>
      <c r="AG7" s="711"/>
      <c r="AH7" s="711"/>
      <c r="AI7" s="781"/>
    </row>
    <row r="8" spans="1:45" s="180" customFormat="1" ht="18" x14ac:dyDescent="0.25">
      <c r="A8" s="175"/>
      <c r="C8" s="175"/>
      <c r="D8" s="175"/>
      <c r="F8" s="184"/>
      <c r="G8" s="184"/>
      <c r="H8" s="270"/>
      <c r="I8" s="175"/>
      <c r="J8" s="175"/>
      <c r="K8" s="175"/>
      <c r="L8" s="175"/>
      <c r="M8" s="175"/>
      <c r="N8" s="175"/>
      <c r="O8" s="175"/>
      <c r="P8" s="308"/>
      <c r="Q8" s="175"/>
      <c r="R8" s="308"/>
      <c r="S8" s="252"/>
      <c r="T8" s="179"/>
      <c r="U8" s="698"/>
      <c r="V8" s="698"/>
      <c r="W8" s="698"/>
      <c r="X8" s="698"/>
      <c r="Y8" s="698"/>
      <c r="Z8" s="698"/>
      <c r="AA8" s="698"/>
      <c r="AB8" s="698"/>
      <c r="AC8" s="715"/>
      <c r="AD8" s="715"/>
      <c r="AE8" s="715"/>
      <c r="AF8" s="715"/>
      <c r="AG8" s="715"/>
      <c r="AH8" s="715"/>
      <c r="AI8" s="656"/>
      <c r="AJ8" s="179"/>
    </row>
    <row r="9" spans="1:45" s="300" customFormat="1" x14ac:dyDescent="0.2">
      <c r="H9" s="235" t="s">
        <v>106</v>
      </c>
      <c r="J9" s="299" t="s">
        <v>434</v>
      </c>
      <c r="L9" s="772" t="s">
        <v>3</v>
      </c>
      <c r="M9" s="772"/>
      <c r="N9" s="772"/>
      <c r="P9" s="589" t="s">
        <v>74</v>
      </c>
      <c r="Q9" s="339"/>
      <c r="R9" s="603"/>
      <c r="S9" s="610"/>
      <c r="T9" s="306"/>
      <c r="U9" s="719"/>
      <c r="V9" s="719"/>
      <c r="W9" s="719"/>
      <c r="X9" s="719"/>
      <c r="Y9" s="719"/>
      <c r="Z9" s="719"/>
      <c r="AA9" s="719"/>
      <c r="AB9" s="719"/>
      <c r="AC9" s="720"/>
      <c r="AD9" s="720"/>
      <c r="AE9" s="720"/>
      <c r="AF9" s="720"/>
      <c r="AG9" s="720"/>
      <c r="AH9" s="720"/>
      <c r="AI9" s="782"/>
      <c r="AJ9" s="306"/>
    </row>
    <row r="10" spans="1:45" s="300" customFormat="1" x14ac:dyDescent="0.2">
      <c r="A10" s="299"/>
      <c r="C10" s="611" t="s">
        <v>433</v>
      </c>
      <c r="D10" s="612"/>
      <c r="E10" s="612"/>
      <c r="F10" s="613"/>
      <c r="G10" s="613"/>
      <c r="H10" s="596" t="s">
        <v>479</v>
      </c>
      <c r="J10" s="611" t="s">
        <v>435</v>
      </c>
      <c r="L10" s="608" t="s">
        <v>107</v>
      </c>
      <c r="M10" s="235"/>
      <c r="N10" s="605" t="s">
        <v>7</v>
      </c>
      <c r="P10" s="609" t="s">
        <v>32</v>
      </c>
      <c r="Q10" s="339"/>
      <c r="R10" s="771" t="s">
        <v>105</v>
      </c>
      <c r="S10" s="771"/>
      <c r="T10" s="306"/>
      <c r="U10" s="719"/>
      <c r="V10" s="705"/>
      <c r="W10" s="705"/>
      <c r="X10" s="705"/>
      <c r="Y10" s="705"/>
      <c r="Z10" s="705"/>
      <c r="AA10" s="719"/>
      <c r="AB10" s="719"/>
      <c r="AC10" s="720"/>
      <c r="AD10" s="720"/>
      <c r="AE10" s="720"/>
      <c r="AF10" s="720"/>
      <c r="AG10" s="720"/>
      <c r="AH10" s="720"/>
      <c r="AI10" s="782"/>
      <c r="AJ10" s="306"/>
    </row>
    <row r="11" spans="1:45" s="180" customFormat="1" ht="18" x14ac:dyDescent="0.25">
      <c r="I11" s="271"/>
      <c r="J11" s="272"/>
      <c r="K11" s="272"/>
      <c r="L11" s="273"/>
      <c r="P11" s="309"/>
      <c r="Q11" s="174"/>
      <c r="R11" s="252"/>
      <c r="S11" s="252"/>
      <c r="T11" s="179"/>
      <c r="U11" s="698"/>
      <c r="V11" s="698"/>
      <c r="W11" s="698"/>
      <c r="X11" s="698"/>
      <c r="Y11" s="698"/>
      <c r="Z11" s="698"/>
      <c r="AA11" s="698"/>
      <c r="AB11" s="698"/>
      <c r="AC11" s="715"/>
      <c r="AD11" s="715"/>
      <c r="AE11" s="715"/>
      <c r="AF11" s="715"/>
      <c r="AG11" s="715"/>
      <c r="AH11" s="715"/>
      <c r="AI11" s="656"/>
      <c r="AJ11" s="179"/>
    </row>
    <row r="12" spans="1:45" s="180" customFormat="1" ht="18" x14ac:dyDescent="0.25">
      <c r="I12" s="271"/>
      <c r="J12" s="272"/>
      <c r="K12" s="272"/>
      <c r="L12" s="272"/>
      <c r="P12" s="309"/>
      <c r="Q12" s="174"/>
      <c r="R12" s="252"/>
      <c r="S12" s="252"/>
      <c r="T12" s="179"/>
      <c r="U12" s="698"/>
      <c r="V12" s="698"/>
      <c r="W12" s="698"/>
      <c r="X12" s="698"/>
      <c r="Y12" s="698"/>
      <c r="Z12" s="698"/>
      <c r="AA12" s="696"/>
      <c r="AB12" s="696"/>
      <c r="AC12" s="721" t="s">
        <v>10</v>
      </c>
      <c r="AD12" s="722">
        <v>1250</v>
      </c>
      <c r="AE12" s="722">
        <v>2500</v>
      </c>
      <c r="AF12" s="722">
        <v>5000</v>
      </c>
      <c r="AG12" s="721">
        <v>10000</v>
      </c>
      <c r="AH12" s="721" t="s">
        <v>91</v>
      </c>
      <c r="AI12" s="783"/>
      <c r="AJ12" s="179"/>
    </row>
    <row r="13" spans="1:45" s="180" customFormat="1" ht="18" x14ac:dyDescent="0.25">
      <c r="C13" s="274" t="s">
        <v>442</v>
      </c>
      <c r="D13" s="275"/>
      <c r="E13" s="275"/>
      <c r="F13" s="275"/>
      <c r="G13" s="275"/>
      <c r="H13" s="276"/>
      <c r="I13" s="271"/>
      <c r="J13" s="272"/>
      <c r="K13" s="272"/>
      <c r="L13" s="272"/>
      <c r="P13" s="309"/>
      <c r="Q13" s="174"/>
      <c r="R13" s="252"/>
      <c r="S13" s="252"/>
      <c r="T13" s="179"/>
      <c r="U13" s="698"/>
      <c r="V13" s="698"/>
      <c r="W13" s="698"/>
      <c r="X13" s="698"/>
      <c r="Y13" s="698"/>
      <c r="Z13" s="698"/>
      <c r="AA13" s="696"/>
      <c r="AB13" s="696"/>
      <c r="AC13" s="722">
        <v>1250</v>
      </c>
      <c r="AD13" s="722">
        <v>2500</v>
      </c>
      <c r="AE13" s="722">
        <v>5000</v>
      </c>
      <c r="AF13" s="722">
        <v>10000</v>
      </c>
      <c r="AG13" s="722">
        <v>25000</v>
      </c>
      <c r="AH13" s="722">
        <v>25000</v>
      </c>
      <c r="AI13" s="784"/>
      <c r="AJ13" s="179"/>
    </row>
    <row r="14" spans="1:45" x14ac:dyDescent="0.2">
      <c r="I14" s="278"/>
      <c r="J14" s="279"/>
      <c r="K14" s="280"/>
      <c r="L14" s="280"/>
      <c r="P14" s="310"/>
      <c r="Q14" s="281"/>
      <c r="Z14" s="707" t="s">
        <v>149</v>
      </c>
      <c r="AA14" s="707"/>
      <c r="AB14" s="702"/>
      <c r="AC14" s="723">
        <v>1</v>
      </c>
      <c r="AD14" s="723">
        <v>2</v>
      </c>
      <c r="AE14" s="723">
        <v>3</v>
      </c>
      <c r="AF14" s="723">
        <v>4</v>
      </c>
      <c r="AG14" s="723">
        <v>5</v>
      </c>
      <c r="AH14" s="723">
        <v>6</v>
      </c>
    </row>
    <row r="15" spans="1:45" x14ac:dyDescent="0.2">
      <c r="D15" s="283" t="s">
        <v>376</v>
      </c>
      <c r="G15" s="284" t="s">
        <v>19</v>
      </c>
      <c r="H15" s="285">
        <v>0</v>
      </c>
      <c r="I15" s="278"/>
      <c r="J15" s="286" t="e">
        <f>(H15/NR)*100</f>
        <v>#DIV/0!</v>
      </c>
      <c r="K15" s="287" t="s">
        <v>11</v>
      </c>
      <c r="L15" s="241">
        <f>IF(OR($A$1&lt;1,$A$1&gt;7),0,HLOOKUP($A$1,TABLE,+AB15+1))</f>
        <v>38.299999999999997</v>
      </c>
      <c r="N15" s="288" t="s">
        <v>12</v>
      </c>
      <c r="P15" s="310" t="e">
        <f>IF(ISTEXT(L15),"   N.A.",ABS(L15-J15))</f>
        <v>#DIV/0!</v>
      </c>
      <c r="Q15" s="281"/>
      <c r="R15" s="315"/>
      <c r="S15" s="315"/>
      <c r="Z15" s="714" t="s">
        <v>152</v>
      </c>
      <c r="AA15" s="700" t="s">
        <v>12</v>
      </c>
      <c r="AB15" s="718">
        <v>1</v>
      </c>
      <c r="AC15" s="711">
        <v>38.299999999999997</v>
      </c>
      <c r="AD15" s="711">
        <v>37</v>
      </c>
      <c r="AE15" s="711">
        <v>44.9</v>
      </c>
      <c r="AF15" s="711">
        <v>47.699999999999996</v>
      </c>
      <c r="AG15" s="711">
        <v>48.5</v>
      </c>
      <c r="AH15" s="711">
        <v>53.300000000000004</v>
      </c>
      <c r="AI15" s="657"/>
    </row>
    <row r="16" spans="1:45" x14ac:dyDescent="0.2">
      <c r="D16" s="283"/>
      <c r="I16" s="278"/>
      <c r="J16" s="280"/>
      <c r="K16" s="280"/>
      <c r="L16" s="280"/>
      <c r="N16" s="288"/>
      <c r="P16" s="310"/>
      <c r="Q16" s="281"/>
      <c r="R16" s="316"/>
      <c r="S16" s="316"/>
      <c r="Z16" s="714" t="s">
        <v>153</v>
      </c>
      <c r="AA16" s="700" t="s">
        <v>12</v>
      </c>
      <c r="AB16" s="718">
        <v>2</v>
      </c>
      <c r="AC16" s="711">
        <v>2.5</v>
      </c>
      <c r="AD16" s="711">
        <v>3.1</v>
      </c>
      <c r="AE16" s="711">
        <v>1.7999999999999998</v>
      </c>
      <c r="AF16" s="711">
        <v>3.2</v>
      </c>
      <c r="AG16" s="711">
        <v>3.3000000000000003</v>
      </c>
      <c r="AH16" s="711">
        <v>2.6</v>
      </c>
      <c r="AI16" s="657"/>
    </row>
    <row r="17" spans="2:35" x14ac:dyDescent="0.2">
      <c r="D17" s="283" t="s">
        <v>200</v>
      </c>
      <c r="G17" s="284" t="s">
        <v>19</v>
      </c>
      <c r="H17" s="285">
        <v>0</v>
      </c>
      <c r="I17" s="278"/>
      <c r="J17" s="286" t="e">
        <f>(H17/NR)*100</f>
        <v>#DIV/0!</v>
      </c>
      <c r="K17" s="287" t="s">
        <v>11</v>
      </c>
      <c r="L17" s="241">
        <f>IF(OR($A$1&lt;1,$A$1&gt;7),0,HLOOKUP($A$1,TABLE,+AB16+1))</f>
        <v>2.5</v>
      </c>
      <c r="N17" s="288" t="s">
        <v>12</v>
      </c>
      <c r="P17" s="310" t="e">
        <f>IF(ISTEXT(L17),"   N.A.",ABS(L17-J17))</f>
        <v>#DIV/0!</v>
      </c>
      <c r="Q17" s="281"/>
      <c r="R17" s="315"/>
      <c r="S17" s="315"/>
      <c r="Z17" s="714" t="s">
        <v>35</v>
      </c>
      <c r="AA17" s="700" t="s">
        <v>12</v>
      </c>
      <c r="AB17" s="718">
        <v>3</v>
      </c>
      <c r="AC17" s="711">
        <v>40.799999999999997</v>
      </c>
      <c r="AD17" s="711">
        <v>40.1</v>
      </c>
      <c r="AE17" s="711">
        <v>46.7</v>
      </c>
      <c r="AF17" s="711">
        <v>51</v>
      </c>
      <c r="AG17" s="711">
        <v>51.9</v>
      </c>
      <c r="AH17" s="711">
        <v>55.900000000000006</v>
      </c>
      <c r="AI17" s="657"/>
    </row>
    <row r="18" spans="2:35" x14ac:dyDescent="0.2">
      <c r="D18" s="283" t="s">
        <v>432</v>
      </c>
      <c r="I18" s="278"/>
      <c r="J18" s="280"/>
      <c r="K18" s="280"/>
      <c r="L18" s="241"/>
      <c r="N18" s="288"/>
      <c r="P18" s="310"/>
      <c r="Q18" s="281"/>
      <c r="R18" s="317"/>
      <c r="S18" s="317"/>
      <c r="Z18" s="714" t="s">
        <v>154</v>
      </c>
      <c r="AA18" s="700" t="s">
        <v>12</v>
      </c>
      <c r="AB18" s="718">
        <v>4</v>
      </c>
      <c r="AC18" s="711">
        <v>4</v>
      </c>
      <c r="AD18" s="711">
        <v>3.5999999999999996</v>
      </c>
      <c r="AE18" s="711">
        <v>3.2</v>
      </c>
      <c r="AF18" s="711">
        <v>3.1</v>
      </c>
      <c r="AG18" s="711">
        <v>2.9000000000000004</v>
      </c>
      <c r="AH18" s="711">
        <v>2.9000000000000004</v>
      </c>
      <c r="AI18" s="657"/>
    </row>
    <row r="19" spans="2:35" x14ac:dyDescent="0.2">
      <c r="B19" s="289"/>
      <c r="C19" s="289"/>
      <c r="D19" s="290"/>
      <c r="E19" s="289"/>
      <c r="F19" s="289"/>
      <c r="G19" s="289"/>
      <c r="H19" s="289"/>
      <c r="I19" s="291"/>
      <c r="J19" s="292"/>
      <c r="K19" s="292"/>
      <c r="L19" s="292"/>
      <c r="M19" s="289"/>
      <c r="N19" s="293"/>
      <c r="O19" s="289"/>
      <c r="P19" s="310"/>
      <c r="Q19" s="289"/>
      <c r="R19" s="316"/>
      <c r="S19" s="316"/>
      <c r="Z19" s="714" t="s">
        <v>96</v>
      </c>
      <c r="AA19" s="700" t="s">
        <v>12</v>
      </c>
      <c r="AB19" s="718">
        <v>5</v>
      </c>
      <c r="AC19" s="711">
        <v>1</v>
      </c>
      <c r="AD19" s="711">
        <v>1.4000000000000001</v>
      </c>
      <c r="AE19" s="711">
        <v>1.9</v>
      </c>
      <c r="AF19" s="711">
        <v>1.6</v>
      </c>
      <c r="AG19" s="711">
        <v>1.5</v>
      </c>
      <c r="AH19" s="711">
        <v>1.6</v>
      </c>
      <c r="AI19" s="657"/>
    </row>
    <row r="20" spans="2:35" x14ac:dyDescent="0.2">
      <c r="B20" s="289"/>
      <c r="C20" s="289"/>
      <c r="D20" s="288" t="s">
        <v>35</v>
      </c>
      <c r="E20" s="284"/>
      <c r="F20" s="284"/>
      <c r="G20" s="284" t="s">
        <v>19</v>
      </c>
      <c r="H20" s="294">
        <f>+SUM(H15:H19)</f>
        <v>0</v>
      </c>
      <c r="I20" s="278"/>
      <c r="J20" s="286" t="e">
        <f>(H20/NR)*100</f>
        <v>#DIV/0!</v>
      </c>
      <c r="K20" s="287" t="s">
        <v>11</v>
      </c>
      <c r="L20" s="241">
        <f>IF(OR($A$1&lt;1,$A$1&gt;7),0,HLOOKUP($A$1,TABLE,+AB17+1))</f>
        <v>40.799999999999997</v>
      </c>
      <c r="N20" s="288" t="s">
        <v>12</v>
      </c>
      <c r="P20" s="310" t="e">
        <f>IF(ISTEXT(L20),"   N.A.",ABS(L20-J20))</f>
        <v>#DIV/0!</v>
      </c>
      <c r="Q20" s="281"/>
      <c r="R20" s="315"/>
      <c r="S20" s="315"/>
      <c r="Z20" s="714" t="s">
        <v>39</v>
      </c>
      <c r="AA20" s="700" t="s">
        <v>12</v>
      </c>
      <c r="AB20" s="718">
        <v>6</v>
      </c>
      <c r="AC20" s="711">
        <v>3.1</v>
      </c>
      <c r="AD20" s="711">
        <v>3.3000000000000003</v>
      </c>
      <c r="AE20" s="711">
        <v>3.4000000000000004</v>
      </c>
      <c r="AF20" s="711">
        <v>3.3000000000000003</v>
      </c>
      <c r="AG20" s="711">
        <v>2.8000000000000003</v>
      </c>
      <c r="AH20" s="711">
        <v>3.4000000000000004</v>
      </c>
      <c r="AI20" s="657"/>
    </row>
    <row r="21" spans="2:35" x14ac:dyDescent="0.2">
      <c r="B21" s="289"/>
      <c r="C21" s="289"/>
      <c r="H21" s="295"/>
      <c r="I21" s="278"/>
      <c r="J21" s="280"/>
      <c r="K21" s="280"/>
      <c r="L21" s="280"/>
      <c r="N21" s="288"/>
      <c r="P21" s="310"/>
      <c r="Q21" s="281"/>
      <c r="R21" s="316"/>
      <c r="S21" s="316"/>
      <c r="Z21" s="714" t="s">
        <v>45</v>
      </c>
      <c r="AA21" s="700" t="s">
        <v>12</v>
      </c>
      <c r="AB21" s="718">
        <v>7</v>
      </c>
      <c r="AC21" s="711">
        <v>0.6</v>
      </c>
      <c r="AD21" s="711">
        <v>0.2</v>
      </c>
      <c r="AE21" s="711">
        <v>0.1</v>
      </c>
      <c r="AF21" s="711">
        <v>0.2</v>
      </c>
      <c r="AG21" s="711">
        <v>0.2</v>
      </c>
      <c r="AH21" s="711">
        <v>0.3</v>
      </c>
    </row>
    <row r="22" spans="2:35" x14ac:dyDescent="0.2">
      <c r="D22" s="283" t="s">
        <v>154</v>
      </c>
      <c r="G22" s="284" t="s">
        <v>19</v>
      </c>
      <c r="H22" s="285">
        <v>0</v>
      </c>
      <c r="I22" s="278"/>
      <c r="J22" s="286" t="e">
        <f>(H22/NR)*100</f>
        <v>#DIV/0!</v>
      </c>
      <c r="K22" s="287" t="s">
        <v>11</v>
      </c>
      <c r="L22" s="241">
        <f>IF(OR($A$1&lt;1,$A$1&gt;7),0,HLOOKUP($A$1,TABLE,+AB18+1))</f>
        <v>4</v>
      </c>
      <c r="N22" s="288" t="s">
        <v>12</v>
      </c>
      <c r="P22" s="310" t="e">
        <f>IF(ISTEXT(L22),"   N.A.",ABS(L22-J22))</f>
        <v>#DIV/0!</v>
      </c>
      <c r="Q22" s="281"/>
      <c r="R22" s="315"/>
      <c r="S22" s="315"/>
      <c r="Z22" s="714" t="s">
        <v>126</v>
      </c>
      <c r="AA22" s="700" t="s">
        <v>12</v>
      </c>
      <c r="AB22" s="718">
        <v>8</v>
      </c>
      <c r="AC22" s="711">
        <v>8.7999999999999989</v>
      </c>
      <c r="AD22" s="711">
        <v>8.5</v>
      </c>
      <c r="AE22" s="711">
        <v>8.6</v>
      </c>
      <c r="AF22" s="711">
        <v>8.2000000000000011</v>
      </c>
      <c r="AG22" s="711">
        <v>7.5</v>
      </c>
      <c r="AH22" s="711">
        <v>8.2000000000000011</v>
      </c>
      <c r="AI22" s="657"/>
    </row>
    <row r="23" spans="2:35" x14ac:dyDescent="0.2">
      <c r="D23" s="283"/>
      <c r="I23" s="278"/>
      <c r="J23" s="280"/>
      <c r="K23" s="280"/>
      <c r="L23" s="280"/>
      <c r="N23" s="288"/>
      <c r="P23" s="310"/>
      <c r="Q23" s="281"/>
      <c r="R23" s="316"/>
      <c r="S23" s="316"/>
      <c r="Z23" s="714" t="s">
        <v>155</v>
      </c>
      <c r="AA23" s="700" t="s">
        <v>12</v>
      </c>
      <c r="AB23" s="718">
        <v>9</v>
      </c>
      <c r="AC23" s="711">
        <v>49.6</v>
      </c>
      <c r="AD23" s="711">
        <v>48.6</v>
      </c>
      <c r="AE23" s="711">
        <v>55.300000000000004</v>
      </c>
      <c r="AF23" s="711">
        <v>59.099999999999994</v>
      </c>
      <c r="AG23" s="711">
        <v>59.4</v>
      </c>
      <c r="AH23" s="711">
        <v>64.099999999999994</v>
      </c>
      <c r="AI23" s="657"/>
    </row>
    <row r="24" spans="2:35" x14ac:dyDescent="0.2">
      <c r="D24" s="283" t="s">
        <v>96</v>
      </c>
      <c r="G24" s="284" t="s">
        <v>19</v>
      </c>
      <c r="H24" s="285">
        <v>0</v>
      </c>
      <c r="I24" s="278"/>
      <c r="J24" s="286" t="e">
        <f>(H24/NR)*100</f>
        <v>#DIV/0!</v>
      </c>
      <c r="K24" s="287" t="s">
        <v>11</v>
      </c>
      <c r="L24" s="241">
        <f>IF(OR($A$1&lt;1,$A$1&gt;7),0,HLOOKUP($A$1,TABLE,+AB19+1))</f>
        <v>1</v>
      </c>
      <c r="N24" s="288" t="s">
        <v>12</v>
      </c>
      <c r="P24" s="310" t="e">
        <f>IF(ISTEXT(L24),"   N.A.",ABS(L24-J24))</f>
        <v>#DIV/0!</v>
      </c>
      <c r="Q24" s="281"/>
      <c r="R24" s="315"/>
      <c r="S24" s="315"/>
      <c r="Z24" s="714" t="s">
        <v>156</v>
      </c>
      <c r="AA24" s="700" t="s">
        <v>12</v>
      </c>
      <c r="AB24" s="718">
        <v>10</v>
      </c>
      <c r="AC24" s="711">
        <v>0.70000000000000007</v>
      </c>
      <c r="AD24" s="711">
        <v>0.8</v>
      </c>
      <c r="AE24" s="711">
        <v>0.89999999999999991</v>
      </c>
      <c r="AF24" s="711">
        <v>1</v>
      </c>
      <c r="AG24" s="711">
        <v>1.0999999999999999</v>
      </c>
      <c r="AH24" s="711">
        <v>1.4000000000000001</v>
      </c>
      <c r="AI24" s="657"/>
    </row>
    <row r="25" spans="2:35" x14ac:dyDescent="0.2">
      <c r="D25" s="283"/>
      <c r="I25" s="278"/>
      <c r="J25" s="280"/>
      <c r="K25" s="280"/>
      <c r="L25" s="280"/>
      <c r="N25" s="288"/>
      <c r="P25" s="310"/>
      <c r="Q25" s="281"/>
      <c r="R25" s="316"/>
      <c r="S25" s="316"/>
      <c r="Z25" s="714" t="s">
        <v>377</v>
      </c>
      <c r="AA25" s="700" t="s">
        <v>12</v>
      </c>
      <c r="AB25" s="718">
        <v>11</v>
      </c>
      <c r="AC25" s="711">
        <v>0.6</v>
      </c>
      <c r="AD25" s="711">
        <v>0.5</v>
      </c>
      <c r="AE25" s="711">
        <v>0.6</v>
      </c>
      <c r="AF25" s="711">
        <v>0.5</v>
      </c>
      <c r="AG25" s="711">
        <v>0.4</v>
      </c>
      <c r="AH25" s="711">
        <v>0.4</v>
      </c>
      <c r="AI25" s="657"/>
    </row>
    <row r="26" spans="2:35" x14ac:dyDescent="0.2">
      <c r="D26" s="283" t="s">
        <v>39</v>
      </c>
      <c r="G26" s="284" t="s">
        <v>19</v>
      </c>
      <c r="H26" s="285">
        <v>0</v>
      </c>
      <c r="I26" s="278"/>
      <c r="J26" s="286" t="e">
        <f>(H26/NR)*100</f>
        <v>#DIV/0!</v>
      </c>
      <c r="K26" s="287" t="s">
        <v>11</v>
      </c>
      <c r="L26" s="241">
        <f>IF(OR($A$1&lt;1,$A$1&gt;7),0,HLOOKUP($A$1,TABLE,+AB20+1))</f>
        <v>3.1</v>
      </c>
      <c r="N26" s="288" t="s">
        <v>12</v>
      </c>
      <c r="P26" s="310" t="e">
        <f>IF(ISTEXT(L26),"   N.A.",ABS(L26-J26))</f>
        <v>#DIV/0!</v>
      </c>
      <c r="Q26" s="281"/>
      <c r="R26" s="315"/>
      <c r="S26" s="315"/>
      <c r="Z26" s="714" t="s">
        <v>157</v>
      </c>
      <c r="AA26" s="700" t="s">
        <v>12</v>
      </c>
      <c r="AB26" s="718">
        <v>12</v>
      </c>
      <c r="AC26" s="711">
        <v>2.1</v>
      </c>
      <c r="AD26" s="711">
        <v>1.5</v>
      </c>
      <c r="AE26" s="711">
        <v>1.3</v>
      </c>
      <c r="AF26" s="711">
        <v>0.89999999999999991</v>
      </c>
      <c r="AG26" s="711">
        <v>0.89999999999999991</v>
      </c>
      <c r="AH26" s="711">
        <v>0.89999999999999991</v>
      </c>
      <c r="AI26" s="657"/>
    </row>
    <row r="27" spans="2:35" x14ac:dyDescent="0.2">
      <c r="H27" s="295"/>
      <c r="I27" s="278"/>
      <c r="J27" s="280"/>
      <c r="K27" s="280"/>
      <c r="L27" s="241"/>
      <c r="N27" s="288"/>
      <c r="P27" s="310"/>
      <c r="Q27" s="281"/>
      <c r="R27" s="316"/>
      <c r="S27" s="316"/>
      <c r="Z27" s="714" t="s">
        <v>378</v>
      </c>
      <c r="AA27" s="700" t="s">
        <v>12</v>
      </c>
      <c r="AB27" s="718">
        <v>13</v>
      </c>
      <c r="AC27" s="711">
        <v>3.4000000000000004</v>
      </c>
      <c r="AD27" s="711">
        <v>2.9000000000000004</v>
      </c>
      <c r="AE27" s="711">
        <v>2.8000000000000003</v>
      </c>
      <c r="AF27" s="711">
        <v>2.4</v>
      </c>
      <c r="AG27" s="711">
        <v>2.4</v>
      </c>
      <c r="AH27" s="711">
        <v>2.7</v>
      </c>
      <c r="AI27" s="657"/>
    </row>
    <row r="28" spans="2:35" x14ac:dyDescent="0.2">
      <c r="D28" s="283" t="s">
        <v>45</v>
      </c>
      <c r="G28" s="284" t="s">
        <v>19</v>
      </c>
      <c r="H28" s="285">
        <v>0</v>
      </c>
      <c r="I28" s="278"/>
      <c r="J28" s="286" t="e">
        <f>(H28/NR)*100</f>
        <v>#DIV/0!</v>
      </c>
      <c r="K28" s="287" t="s">
        <v>11</v>
      </c>
      <c r="L28" s="241">
        <f>IF(OR($A$1&lt;1,$A$1&gt;7),0,HLOOKUP($A$1,TABLE,+AB21+1))</f>
        <v>0.6</v>
      </c>
      <c r="N28" s="288" t="s">
        <v>12</v>
      </c>
      <c r="P28" s="310" t="e">
        <f>IF(ISTEXT(L28),"   N.A.",ABS(L28-J28))</f>
        <v>#DIV/0!</v>
      </c>
      <c r="Q28" s="281"/>
      <c r="R28" s="315"/>
      <c r="S28" s="315"/>
      <c r="Z28" s="714" t="s">
        <v>379</v>
      </c>
      <c r="AA28" s="700" t="s">
        <v>12</v>
      </c>
      <c r="AB28" s="718">
        <v>14</v>
      </c>
      <c r="AC28" s="711">
        <v>4.3999999999999995</v>
      </c>
      <c r="AD28" s="711">
        <v>4.2</v>
      </c>
      <c r="AE28" s="711">
        <v>3.5000000000000004</v>
      </c>
      <c r="AF28" s="711">
        <v>3.5000000000000004</v>
      </c>
      <c r="AG28" s="711">
        <v>3.1</v>
      </c>
      <c r="AH28" s="711">
        <v>3.1</v>
      </c>
    </row>
    <row r="29" spans="2:35" x14ac:dyDescent="0.2">
      <c r="H29" s="295"/>
      <c r="I29" s="278"/>
      <c r="J29" s="280"/>
      <c r="K29" s="280"/>
      <c r="L29" s="241"/>
      <c r="N29" s="288"/>
      <c r="P29" s="310"/>
      <c r="Q29" s="281"/>
      <c r="R29" s="316"/>
      <c r="S29" s="316"/>
      <c r="Z29" s="714" t="s">
        <v>380</v>
      </c>
      <c r="AA29" s="700" t="s">
        <v>12</v>
      </c>
      <c r="AB29" s="718">
        <v>15</v>
      </c>
      <c r="AC29" s="711">
        <v>0.4</v>
      </c>
      <c r="AD29" s="711">
        <v>0.3</v>
      </c>
      <c r="AE29" s="711">
        <v>0.3</v>
      </c>
      <c r="AF29" s="711">
        <v>0.3</v>
      </c>
      <c r="AG29" s="711">
        <v>0.3</v>
      </c>
      <c r="AH29" s="711">
        <v>0.3</v>
      </c>
    </row>
    <row r="30" spans="2:35" x14ac:dyDescent="0.2">
      <c r="D30" s="288" t="s">
        <v>126</v>
      </c>
      <c r="E30" s="284"/>
      <c r="F30" s="284"/>
      <c r="G30" s="284" t="s">
        <v>19</v>
      </c>
      <c r="H30" s="294">
        <f>SUM(H22:H28)</f>
        <v>0</v>
      </c>
      <c r="I30" s="278"/>
      <c r="J30" s="286" t="e">
        <f>(H30/NR)*100</f>
        <v>#DIV/0!</v>
      </c>
      <c r="K30" s="287" t="s">
        <v>11</v>
      </c>
      <c r="L30" s="241">
        <f>IF(OR($A$1&lt;1,$A$1&gt;7),0,HLOOKUP($A$1,TABLE,+AB22+1))</f>
        <v>8.7999999999999989</v>
      </c>
      <c r="M30" s="296"/>
      <c r="N30" s="288" t="s">
        <v>12</v>
      </c>
      <c r="P30" s="310" t="e">
        <f>IF(ISTEXT(L30),"   N.A.",ABS(L30-J30))</f>
        <v>#DIV/0!</v>
      </c>
      <c r="Q30" s="281"/>
      <c r="R30" s="315"/>
      <c r="S30" s="315"/>
      <c r="Z30" s="714" t="s">
        <v>381</v>
      </c>
      <c r="AA30" s="700" t="s">
        <v>12</v>
      </c>
      <c r="AB30" s="718">
        <v>16</v>
      </c>
      <c r="AC30" s="711">
        <v>3.1</v>
      </c>
      <c r="AD30" s="711">
        <v>3.3000000000000003</v>
      </c>
      <c r="AE30" s="711">
        <v>2.7</v>
      </c>
      <c r="AF30" s="711">
        <v>2.8000000000000003</v>
      </c>
      <c r="AG30" s="711">
        <v>2.7</v>
      </c>
      <c r="AH30" s="711">
        <v>2.6</v>
      </c>
    </row>
    <row r="31" spans="2:35" x14ac:dyDescent="0.2">
      <c r="I31" s="278"/>
      <c r="J31" s="280"/>
      <c r="K31" s="280"/>
      <c r="L31" s="241"/>
      <c r="N31" s="288"/>
      <c r="P31" s="310"/>
      <c r="Q31" s="281"/>
      <c r="R31" s="316"/>
      <c r="S31" s="316"/>
      <c r="Z31" s="714" t="s">
        <v>36</v>
      </c>
      <c r="AA31" s="700" t="s">
        <v>12</v>
      </c>
      <c r="AB31" s="718">
        <v>17</v>
      </c>
      <c r="AC31" s="711">
        <v>1</v>
      </c>
      <c r="AD31" s="711">
        <v>0.5</v>
      </c>
      <c r="AE31" s="711">
        <v>0.5</v>
      </c>
      <c r="AF31" s="711">
        <v>0.5</v>
      </c>
      <c r="AG31" s="711">
        <v>0.4</v>
      </c>
      <c r="AH31" s="711">
        <v>0.3</v>
      </c>
    </row>
    <row r="32" spans="2:35" x14ac:dyDescent="0.2">
      <c r="D32" s="288" t="s">
        <v>443</v>
      </c>
      <c r="G32" s="284" t="s">
        <v>19</v>
      </c>
      <c r="H32" s="297">
        <f>SUM(H30+H20)</f>
        <v>0</v>
      </c>
      <c r="I32" s="278"/>
      <c r="J32" s="286" t="e">
        <f>(H32/NR)*100</f>
        <v>#DIV/0!</v>
      </c>
      <c r="K32" s="287" t="s">
        <v>11</v>
      </c>
      <c r="L32" s="241">
        <f>IF(OR($A$1&lt;1,$A$1&gt;7),0,HLOOKUP($A$1,TABLE,+AB23+1))</f>
        <v>49.6</v>
      </c>
      <c r="N32" s="288" t="s">
        <v>12</v>
      </c>
      <c r="P32" s="310" t="e">
        <f>IF(ISTEXT(L32),"   N.A.",ABS(L32-J32))</f>
        <v>#DIV/0!</v>
      </c>
      <c r="Q32" s="281"/>
      <c r="R32" s="315"/>
      <c r="S32" s="315"/>
      <c r="Z32" s="714" t="s">
        <v>37</v>
      </c>
      <c r="AA32" s="700" t="s">
        <v>12</v>
      </c>
      <c r="AB32" s="718">
        <v>18</v>
      </c>
      <c r="AC32" s="711">
        <v>0.2</v>
      </c>
      <c r="AD32" s="711">
        <v>0.2</v>
      </c>
      <c r="AE32" s="711">
        <v>0.2</v>
      </c>
      <c r="AF32" s="711">
        <v>0.1</v>
      </c>
      <c r="AG32" s="711">
        <v>0.1</v>
      </c>
      <c r="AH32" s="711">
        <v>0.1</v>
      </c>
    </row>
    <row r="33" spans="3:35" x14ac:dyDescent="0.2">
      <c r="I33" s="278"/>
      <c r="J33" s="280"/>
      <c r="K33" s="280"/>
      <c r="L33" s="241"/>
      <c r="P33" s="310"/>
      <c r="Q33" s="281"/>
      <c r="R33" s="316"/>
      <c r="S33" s="316"/>
      <c r="Z33" s="714" t="s">
        <v>158</v>
      </c>
      <c r="AA33" s="700" t="s">
        <v>12</v>
      </c>
      <c r="AB33" s="718">
        <v>19</v>
      </c>
      <c r="AC33" s="711">
        <v>0.8</v>
      </c>
      <c r="AD33" s="711">
        <v>0.5</v>
      </c>
      <c r="AE33" s="711">
        <v>0.70000000000000007</v>
      </c>
      <c r="AF33" s="711">
        <v>0.5</v>
      </c>
      <c r="AG33" s="711">
        <v>0.4</v>
      </c>
      <c r="AH33" s="711">
        <v>0.3</v>
      </c>
      <c r="AI33" s="657"/>
    </row>
    <row r="34" spans="3:35" ht="18" x14ac:dyDescent="0.25">
      <c r="C34" s="274" t="s">
        <v>444</v>
      </c>
      <c r="D34" s="298"/>
      <c r="E34" s="298"/>
      <c r="F34" s="298"/>
      <c r="G34" s="298"/>
      <c r="H34" s="298"/>
      <c r="I34" s="278"/>
      <c r="J34" s="280"/>
      <c r="K34" s="280"/>
      <c r="L34" s="241"/>
      <c r="P34" s="310"/>
      <c r="Q34" s="281"/>
      <c r="R34" s="316"/>
      <c r="S34" s="316"/>
      <c r="Z34" s="714" t="s">
        <v>159</v>
      </c>
      <c r="AA34" s="700" t="s">
        <v>12</v>
      </c>
      <c r="AB34" s="718">
        <v>20</v>
      </c>
      <c r="AC34" s="711">
        <v>1.3</v>
      </c>
      <c r="AD34" s="711">
        <v>0.89999999999999991</v>
      </c>
      <c r="AE34" s="711">
        <v>1</v>
      </c>
      <c r="AF34" s="711">
        <v>0.8</v>
      </c>
      <c r="AG34" s="711">
        <v>0.70000000000000007</v>
      </c>
      <c r="AH34" s="711">
        <v>0.6</v>
      </c>
      <c r="AI34" s="657"/>
    </row>
    <row r="35" spans="3:35" x14ac:dyDescent="0.2">
      <c r="I35" s="278"/>
      <c r="J35" s="280"/>
      <c r="K35" s="280"/>
      <c r="L35" s="241"/>
      <c r="P35" s="310"/>
      <c r="Q35" s="281"/>
      <c r="R35" s="316"/>
      <c r="S35" s="316"/>
      <c r="Z35" s="714" t="s">
        <v>160</v>
      </c>
      <c r="AA35" s="700" t="s">
        <v>12</v>
      </c>
      <c r="AB35" s="718">
        <v>21</v>
      </c>
      <c r="AC35" s="711">
        <v>0.4</v>
      </c>
      <c r="AD35" s="711">
        <v>0.3</v>
      </c>
      <c r="AE35" s="711">
        <v>0.4</v>
      </c>
      <c r="AF35" s="711">
        <v>0.4</v>
      </c>
      <c r="AG35" s="711">
        <v>0.3</v>
      </c>
      <c r="AH35" s="711">
        <v>0.3</v>
      </c>
      <c r="AI35" s="657"/>
    </row>
    <row r="36" spans="3:35" x14ac:dyDescent="0.2">
      <c r="D36" s="288" t="s">
        <v>63</v>
      </c>
      <c r="G36" s="284" t="s">
        <v>19</v>
      </c>
      <c r="H36" s="285">
        <v>0</v>
      </c>
      <c r="I36" s="278"/>
      <c r="J36" s="286" t="e">
        <f>(H36/NR)*100</f>
        <v>#DIV/0!</v>
      </c>
      <c r="K36" s="287" t="s">
        <v>11</v>
      </c>
      <c r="L36" s="241">
        <f>IF(OR($A$1&lt;1,$A$1&gt;7),0,HLOOKUP($A$1,TABLE,+AB24+1))</f>
        <v>0.70000000000000007</v>
      </c>
      <c r="N36" s="288" t="s">
        <v>12</v>
      </c>
      <c r="P36" s="310" t="e">
        <f>IF(ISTEXT(L36),"   N.A.",ABS(L36-J36))</f>
        <v>#DIV/0!</v>
      </c>
      <c r="Q36" s="281"/>
      <c r="R36" s="315"/>
      <c r="S36" s="315"/>
      <c r="Z36" s="714" t="s">
        <v>39</v>
      </c>
      <c r="AA36" s="700" t="s">
        <v>12</v>
      </c>
      <c r="AB36" s="718">
        <v>22</v>
      </c>
      <c r="AC36" s="711">
        <v>1.4000000000000001</v>
      </c>
      <c r="AD36" s="711">
        <v>1.4000000000000001</v>
      </c>
      <c r="AE36" s="711">
        <v>1.2</v>
      </c>
      <c r="AF36" s="711">
        <v>1.0999999999999999</v>
      </c>
      <c r="AG36" s="711">
        <v>1.0999999999999999</v>
      </c>
      <c r="AH36" s="711">
        <v>1</v>
      </c>
      <c r="AI36" s="657"/>
    </row>
    <row r="37" spans="3:35" x14ac:dyDescent="0.2">
      <c r="I37" s="278"/>
      <c r="J37" s="280"/>
      <c r="K37" s="280"/>
      <c r="L37" s="241"/>
      <c r="N37" s="288"/>
      <c r="P37" s="310"/>
      <c r="Q37" s="281"/>
      <c r="R37" s="316"/>
      <c r="S37" s="316"/>
      <c r="Z37" s="714" t="s">
        <v>161</v>
      </c>
      <c r="AA37" s="700" t="s">
        <v>12</v>
      </c>
      <c r="AB37" s="718">
        <v>23</v>
      </c>
      <c r="AC37" s="711">
        <v>0.70000000000000007</v>
      </c>
      <c r="AD37" s="711">
        <v>0.8</v>
      </c>
      <c r="AE37" s="711">
        <v>0.89999999999999991</v>
      </c>
      <c r="AF37" s="711">
        <v>1</v>
      </c>
      <c r="AG37" s="711">
        <v>0.89999999999999991</v>
      </c>
      <c r="AH37" s="711">
        <v>1</v>
      </c>
    </row>
    <row r="38" spans="3:35" x14ac:dyDescent="0.2">
      <c r="D38" s="288" t="s">
        <v>371</v>
      </c>
      <c r="G38" s="284" t="s">
        <v>19</v>
      </c>
      <c r="H38" s="285">
        <v>0</v>
      </c>
      <c r="I38" s="278"/>
      <c r="J38" s="286" t="e">
        <f>(H38/NR)*100</f>
        <v>#DIV/0!</v>
      </c>
      <c r="K38" s="287" t="s">
        <v>11</v>
      </c>
      <c r="L38" s="241">
        <f>IF(OR($A$1&lt;1,$A$1&gt;7),0,HLOOKUP($A$1,TABLE,+AB25+1))</f>
        <v>0.6</v>
      </c>
      <c r="N38" s="288" t="s">
        <v>12</v>
      </c>
      <c r="P38" s="310" t="e">
        <f>IF(ISTEXT(L38),"   N.A.",ABS(L38-J38))</f>
        <v>#DIV/0!</v>
      </c>
      <c r="Q38" s="281"/>
      <c r="R38" s="315"/>
      <c r="S38" s="315"/>
      <c r="Z38" s="714" t="s">
        <v>162</v>
      </c>
      <c r="AA38" s="700" t="s">
        <v>12</v>
      </c>
      <c r="AB38" s="718">
        <v>24</v>
      </c>
      <c r="AC38" s="711">
        <v>0.1</v>
      </c>
      <c r="AD38" s="711">
        <v>0.1</v>
      </c>
      <c r="AE38" s="711">
        <v>0.2</v>
      </c>
      <c r="AF38" s="711">
        <v>0</v>
      </c>
      <c r="AG38" s="711">
        <v>0.1</v>
      </c>
      <c r="AH38" s="711">
        <v>0.1</v>
      </c>
      <c r="AI38" s="657"/>
    </row>
    <row r="39" spans="3:35" x14ac:dyDescent="0.2">
      <c r="I39" s="278"/>
      <c r="J39" s="280"/>
      <c r="K39" s="280"/>
      <c r="L39" s="241"/>
      <c r="P39" s="310"/>
      <c r="Q39" s="281"/>
      <c r="R39" s="316"/>
      <c r="S39" s="316"/>
      <c r="Z39" s="714" t="s">
        <v>41</v>
      </c>
      <c r="AA39" s="700" t="s">
        <v>12</v>
      </c>
      <c r="AB39" s="718">
        <v>25</v>
      </c>
      <c r="AC39" s="711">
        <v>0.3</v>
      </c>
      <c r="AD39" s="711">
        <v>0.4</v>
      </c>
      <c r="AE39" s="711">
        <v>0.6</v>
      </c>
      <c r="AF39" s="711">
        <v>0.70000000000000007</v>
      </c>
      <c r="AG39" s="711">
        <v>1.2</v>
      </c>
      <c r="AH39" s="711">
        <v>1.0999999999999999</v>
      </c>
      <c r="AI39" s="657"/>
    </row>
    <row r="40" spans="3:35" x14ac:dyDescent="0.2">
      <c r="D40" s="288" t="s">
        <v>64</v>
      </c>
      <c r="G40" s="284" t="s">
        <v>19</v>
      </c>
      <c r="H40" s="285">
        <v>0</v>
      </c>
      <c r="I40" s="278"/>
      <c r="J40" s="286" t="e">
        <f>(H40/NR)*100</f>
        <v>#DIV/0!</v>
      </c>
      <c r="K40" s="287" t="s">
        <v>11</v>
      </c>
      <c r="L40" s="241">
        <f>IF(OR($A$1&lt;1,$A$1&gt;7),0,HLOOKUP($A$1,TABLE,+AB26+1))</f>
        <v>2.1</v>
      </c>
      <c r="N40" s="288" t="s">
        <v>12</v>
      </c>
      <c r="P40" s="310" t="e">
        <f>IF(ISTEXT(L40),"   N.A.",ABS(L40-J40))</f>
        <v>#DIV/0!</v>
      </c>
      <c r="Q40" s="281"/>
      <c r="R40" s="315"/>
      <c r="S40" s="315"/>
      <c r="Z40" s="714" t="s">
        <v>163</v>
      </c>
      <c r="AA40" s="700" t="s">
        <v>12</v>
      </c>
      <c r="AB40" s="718">
        <v>26</v>
      </c>
      <c r="AC40" s="711">
        <v>0.3</v>
      </c>
      <c r="AD40" s="711">
        <v>0.4</v>
      </c>
      <c r="AE40" s="711">
        <v>0.5</v>
      </c>
      <c r="AF40" s="711">
        <v>0.2</v>
      </c>
      <c r="AG40" s="711">
        <v>0.3</v>
      </c>
      <c r="AH40" s="711">
        <v>0.3</v>
      </c>
      <c r="AI40" s="657"/>
    </row>
    <row r="41" spans="3:35" x14ac:dyDescent="0.2">
      <c r="I41" s="278"/>
      <c r="J41" s="280"/>
      <c r="K41" s="280"/>
      <c r="L41" s="241"/>
      <c r="P41" s="310"/>
      <c r="Q41" s="281"/>
      <c r="R41" s="316"/>
      <c r="S41" s="316"/>
      <c r="Z41" s="714" t="s">
        <v>151</v>
      </c>
      <c r="AA41" s="700" t="s">
        <v>12</v>
      </c>
      <c r="AB41" s="718">
        <v>27</v>
      </c>
      <c r="AC41" s="711">
        <v>0.3</v>
      </c>
      <c r="AD41" s="711">
        <v>0.6</v>
      </c>
      <c r="AE41" s="711">
        <v>0.4</v>
      </c>
      <c r="AF41" s="711">
        <v>0.4</v>
      </c>
      <c r="AG41" s="711">
        <v>0.5</v>
      </c>
      <c r="AH41" s="711">
        <v>0.3</v>
      </c>
      <c r="AI41" s="657"/>
    </row>
    <row r="42" spans="3:35" x14ac:dyDescent="0.2">
      <c r="D42" s="288" t="s">
        <v>445</v>
      </c>
      <c r="G42" s="284" t="s">
        <v>19</v>
      </c>
      <c r="H42" s="294">
        <f>+H36+H38+H40</f>
        <v>0</v>
      </c>
      <c r="I42" s="278"/>
      <c r="J42" s="286" t="e">
        <f>(H42/NR)*100</f>
        <v>#DIV/0!</v>
      </c>
      <c r="K42" s="287" t="s">
        <v>11</v>
      </c>
      <c r="L42" s="241">
        <f>IF(OR($A$1&lt;1,$A$1&gt;7),0,HLOOKUP($A$1,TABLE,+AB27+1))</f>
        <v>3.4000000000000004</v>
      </c>
      <c r="N42" s="288" t="s">
        <v>12</v>
      </c>
      <c r="P42" s="310" t="e">
        <f>IF(ISTEXT(L42),"   N.A.",ABS(L42-J42))</f>
        <v>#DIV/0!</v>
      </c>
      <c r="Q42" s="281"/>
      <c r="R42" s="315"/>
      <c r="S42" s="315"/>
      <c r="Z42" s="714" t="s">
        <v>382</v>
      </c>
      <c r="AA42" s="700" t="s">
        <v>12</v>
      </c>
      <c r="AB42" s="718">
        <v>28</v>
      </c>
      <c r="AC42" s="711">
        <v>14.7</v>
      </c>
      <c r="AD42" s="711">
        <v>14.000000000000002</v>
      </c>
      <c r="AE42" s="711">
        <v>13</v>
      </c>
      <c r="AF42" s="711">
        <v>12.2</v>
      </c>
      <c r="AG42" s="711">
        <v>12</v>
      </c>
      <c r="AH42" s="711">
        <v>11.3</v>
      </c>
    </row>
    <row r="43" spans="3:35" x14ac:dyDescent="0.2">
      <c r="I43" s="278"/>
      <c r="J43" s="280"/>
      <c r="K43" s="280"/>
      <c r="L43" s="241"/>
      <c r="P43" s="310"/>
      <c r="Q43" s="281"/>
      <c r="R43" s="316"/>
      <c r="S43" s="316"/>
      <c r="Z43" s="714" t="s">
        <v>375</v>
      </c>
      <c r="AA43" s="700" t="s">
        <v>12</v>
      </c>
      <c r="AB43" s="718">
        <v>29</v>
      </c>
      <c r="AC43" s="711">
        <v>0.6</v>
      </c>
      <c r="AD43" s="711">
        <v>1.6</v>
      </c>
      <c r="AE43" s="711">
        <v>0.8</v>
      </c>
      <c r="AF43" s="711">
        <v>0.70000000000000007</v>
      </c>
      <c r="AG43" s="711">
        <v>0.4</v>
      </c>
      <c r="AH43" s="711">
        <v>0.89999999999999991</v>
      </c>
      <c r="AI43" s="657"/>
    </row>
    <row r="44" spans="3:35" ht="18" x14ac:dyDescent="0.25">
      <c r="C44" s="274" t="s">
        <v>446</v>
      </c>
      <c r="D44" s="298"/>
      <c r="E44" s="298"/>
      <c r="F44" s="298"/>
      <c r="G44" s="298"/>
      <c r="H44" s="298"/>
      <c r="I44" s="278"/>
      <c r="J44" s="280"/>
      <c r="K44" s="280"/>
      <c r="L44" s="241"/>
      <c r="P44" s="310"/>
      <c r="Q44" s="281"/>
      <c r="R44" s="316"/>
      <c r="S44" s="316"/>
      <c r="Z44" s="714" t="s">
        <v>42</v>
      </c>
      <c r="AA44" s="700" t="s">
        <v>12</v>
      </c>
      <c r="AB44" s="718">
        <v>30</v>
      </c>
      <c r="AC44" s="711">
        <v>0.8</v>
      </c>
      <c r="AD44" s="711">
        <v>1.4000000000000001</v>
      </c>
      <c r="AE44" s="711">
        <v>1.0999999999999999</v>
      </c>
      <c r="AF44" s="711">
        <v>1.0999999999999999</v>
      </c>
      <c r="AG44" s="711">
        <v>1.7000000000000002</v>
      </c>
      <c r="AH44" s="711">
        <v>3.1</v>
      </c>
      <c r="AI44" s="657"/>
    </row>
    <row r="45" spans="3:35" x14ac:dyDescent="0.2">
      <c r="I45" s="278"/>
      <c r="J45" s="280"/>
      <c r="K45" s="280"/>
      <c r="L45" s="241"/>
      <c r="P45" s="310"/>
      <c r="Q45" s="281"/>
      <c r="R45" s="316"/>
      <c r="S45" s="316"/>
      <c r="Z45" s="714" t="s">
        <v>43</v>
      </c>
      <c r="AA45" s="700" t="s">
        <v>12</v>
      </c>
      <c r="AB45" s="718">
        <v>31</v>
      </c>
      <c r="AC45" s="711">
        <v>0.3</v>
      </c>
      <c r="AD45" s="711">
        <v>0.2</v>
      </c>
      <c r="AE45" s="711">
        <v>0.2</v>
      </c>
      <c r="AF45" s="711">
        <v>0.2</v>
      </c>
      <c r="AG45" s="711">
        <v>0.2</v>
      </c>
      <c r="AH45" s="711">
        <v>0.1</v>
      </c>
      <c r="AI45" s="657"/>
    </row>
    <row r="46" spans="3:35" x14ac:dyDescent="0.2">
      <c r="D46" s="288" t="s">
        <v>372</v>
      </c>
      <c r="G46" s="284" t="s">
        <v>19</v>
      </c>
      <c r="H46" s="285">
        <v>0</v>
      </c>
      <c r="I46" s="278"/>
      <c r="J46" s="286" t="e">
        <f>(H46/NR)*100</f>
        <v>#DIV/0!</v>
      </c>
      <c r="K46" s="287" t="s">
        <v>11</v>
      </c>
      <c r="L46" s="241">
        <f>IF(OR($A$1&lt;1,$A$1&gt;7),0,HLOOKUP($A$1,TABLE,+AB28+1))</f>
        <v>4.3999999999999995</v>
      </c>
      <c r="N46" s="288" t="s">
        <v>12</v>
      </c>
      <c r="P46" s="310" t="e">
        <f>IF(ISTEXT(L46),"   N.A.",ABS(L46-J46))</f>
        <v>#DIV/0!</v>
      </c>
      <c r="Q46" s="281"/>
      <c r="R46" s="315"/>
      <c r="S46" s="315"/>
      <c r="Z46" s="714" t="s">
        <v>44</v>
      </c>
      <c r="AA46" s="700" t="s">
        <v>12</v>
      </c>
      <c r="AB46" s="718">
        <v>32</v>
      </c>
      <c r="AC46" s="711">
        <v>1.5</v>
      </c>
      <c r="AD46" s="711">
        <v>0.89999999999999991</v>
      </c>
      <c r="AE46" s="711">
        <v>0.6</v>
      </c>
      <c r="AF46" s="711">
        <v>0.70000000000000007</v>
      </c>
      <c r="AG46" s="711">
        <v>0.70000000000000007</v>
      </c>
      <c r="AH46" s="711">
        <v>1.6</v>
      </c>
    </row>
    <row r="47" spans="3:35" x14ac:dyDescent="0.2">
      <c r="I47" s="278"/>
      <c r="J47" s="280"/>
      <c r="K47" s="280"/>
      <c r="L47" s="241"/>
      <c r="N47" s="288"/>
      <c r="P47" s="310"/>
      <c r="Q47" s="281"/>
      <c r="R47" s="316"/>
      <c r="S47" s="316"/>
      <c r="Z47" s="714" t="s">
        <v>45</v>
      </c>
      <c r="AA47" s="700" t="s">
        <v>12</v>
      </c>
      <c r="AB47" s="718">
        <v>33</v>
      </c>
      <c r="AC47" s="711">
        <v>0</v>
      </c>
      <c r="AD47" s="711">
        <v>0.8</v>
      </c>
      <c r="AE47" s="711">
        <v>0.6</v>
      </c>
      <c r="AF47" s="711">
        <v>0.3</v>
      </c>
      <c r="AG47" s="711">
        <v>0.70000000000000007</v>
      </c>
      <c r="AH47" s="711">
        <v>0.5</v>
      </c>
    </row>
    <row r="48" spans="3:35" x14ac:dyDescent="0.2">
      <c r="D48" s="288" t="s">
        <v>373</v>
      </c>
      <c r="G48" s="284" t="s">
        <v>19</v>
      </c>
      <c r="H48" s="285">
        <v>0</v>
      </c>
      <c r="I48" s="278"/>
      <c r="J48" s="286" t="e">
        <f>(H48/NR)*100</f>
        <v>#DIV/0!</v>
      </c>
      <c r="K48" s="287" t="s">
        <v>11</v>
      </c>
      <c r="L48" s="241">
        <f>IF(OR($A$1&lt;1,$A$1&gt;7),0,HLOOKUP($A$1,TABLE,+AB29+1))</f>
        <v>0.4</v>
      </c>
      <c r="N48" s="288" t="s">
        <v>12</v>
      </c>
      <c r="P48" s="310" t="e">
        <f>IF(ISTEXT(L48),"   N.A.",ABS(L48-J48))</f>
        <v>#DIV/0!</v>
      </c>
      <c r="Q48" s="281"/>
      <c r="R48" s="315"/>
      <c r="S48" s="315"/>
      <c r="Z48" s="714" t="s">
        <v>383</v>
      </c>
      <c r="AA48" s="700" t="s">
        <v>12</v>
      </c>
      <c r="AB48" s="718">
        <v>34</v>
      </c>
      <c r="AC48" s="711">
        <v>3.2</v>
      </c>
      <c r="AD48" s="711">
        <v>4.9000000000000004</v>
      </c>
      <c r="AE48" s="711">
        <v>3.3000000000000003</v>
      </c>
      <c r="AF48" s="711">
        <v>3.1</v>
      </c>
      <c r="AG48" s="711">
        <v>3.6999999999999997</v>
      </c>
      <c r="AH48" s="711">
        <v>6.1</v>
      </c>
    </row>
    <row r="49" spans="4:34" x14ac:dyDescent="0.2">
      <c r="I49" s="278"/>
      <c r="J49" s="280"/>
      <c r="K49" s="280"/>
      <c r="L49" s="241"/>
      <c r="N49" s="288"/>
      <c r="P49" s="310"/>
      <c r="Q49" s="281"/>
      <c r="R49" s="316"/>
      <c r="S49" s="316"/>
      <c r="Z49" s="714" t="s">
        <v>164</v>
      </c>
      <c r="AA49" s="700" t="s">
        <v>12</v>
      </c>
      <c r="AB49" s="718">
        <v>35</v>
      </c>
      <c r="AC49" s="711">
        <v>70.899999999999991</v>
      </c>
      <c r="AD49" s="711">
        <v>70.399999999999991</v>
      </c>
      <c r="AE49" s="711">
        <v>74.3</v>
      </c>
      <c r="AF49" s="711">
        <v>76.900000000000006</v>
      </c>
      <c r="AG49" s="711">
        <v>77.5</v>
      </c>
      <c r="AH49" s="711">
        <v>84.2</v>
      </c>
    </row>
    <row r="50" spans="4:34" x14ac:dyDescent="0.2">
      <c r="D50" s="288" t="s">
        <v>374</v>
      </c>
      <c r="G50" s="284" t="s">
        <v>19</v>
      </c>
      <c r="H50" s="285">
        <v>0</v>
      </c>
      <c r="I50" s="278"/>
      <c r="J50" s="286" t="e">
        <f>(H50/NR)*100</f>
        <v>#DIV/0!</v>
      </c>
      <c r="K50" s="287" t="s">
        <v>11</v>
      </c>
      <c r="L50" s="241">
        <f>IF(OR($A$1&lt;1,$A$1&gt;7),0,HLOOKUP($A$1,TABLE,+AB30+1))</f>
        <v>3.1</v>
      </c>
      <c r="N50" s="288" t="s">
        <v>12</v>
      </c>
      <c r="P50" s="310" t="e">
        <f>IF(ISTEXT(L50),"   N.A.",ABS(L50-J50))</f>
        <v>#DIV/0!</v>
      </c>
      <c r="Q50" s="281"/>
      <c r="R50" s="315"/>
      <c r="S50" s="315"/>
      <c r="Z50" s="714"/>
      <c r="AA50" s="700"/>
    </row>
    <row r="51" spans="4:34" x14ac:dyDescent="0.2">
      <c r="I51" s="278"/>
      <c r="J51" s="280"/>
      <c r="K51" s="280"/>
      <c r="L51" s="241"/>
      <c r="N51" s="288"/>
      <c r="P51" s="310"/>
      <c r="Q51" s="281"/>
      <c r="R51" s="316"/>
      <c r="S51" s="316"/>
      <c r="Z51" s="714"/>
      <c r="AA51" s="700"/>
    </row>
    <row r="52" spans="4:34" x14ac:dyDescent="0.2">
      <c r="D52" s="288" t="s">
        <v>36</v>
      </c>
      <c r="G52" s="284" t="s">
        <v>19</v>
      </c>
      <c r="H52" s="285">
        <v>0</v>
      </c>
      <c r="I52" s="278"/>
      <c r="J52" s="286" t="e">
        <f>(H52/NR)*100</f>
        <v>#DIV/0!</v>
      </c>
      <c r="K52" s="287" t="s">
        <v>11</v>
      </c>
      <c r="L52" s="241">
        <f>IF(OR($A$1&lt;1,$A$1&gt;7),0,HLOOKUP($A$1,TABLE,+AB31+1))</f>
        <v>1</v>
      </c>
      <c r="N52" s="288" t="s">
        <v>12</v>
      </c>
      <c r="P52" s="310" t="e">
        <f>IF(ISTEXT(L52),"   N.A.",ABS(L52-J52))</f>
        <v>#DIV/0!</v>
      </c>
      <c r="Q52" s="281"/>
      <c r="R52" s="315"/>
      <c r="S52" s="315"/>
      <c r="Z52" s="714"/>
      <c r="AA52" s="700"/>
    </row>
    <row r="53" spans="4:34" x14ac:dyDescent="0.2">
      <c r="I53" s="278"/>
      <c r="J53" s="280"/>
      <c r="K53" s="280"/>
      <c r="L53" s="241"/>
      <c r="P53" s="310"/>
      <c r="Q53" s="281"/>
      <c r="R53" s="316"/>
      <c r="S53" s="316"/>
      <c r="Z53" s="714"/>
      <c r="AA53" s="700"/>
    </row>
    <row r="54" spans="4:34" x14ac:dyDescent="0.2">
      <c r="D54" s="288" t="s">
        <v>37</v>
      </c>
      <c r="G54" s="284" t="s">
        <v>19</v>
      </c>
      <c r="H54" s="285">
        <v>0</v>
      </c>
      <c r="I54" s="278"/>
      <c r="J54" s="286" t="e">
        <f>(H54/NR)*100</f>
        <v>#DIV/0!</v>
      </c>
      <c r="K54" s="287" t="s">
        <v>11</v>
      </c>
      <c r="L54" s="241">
        <f>IF(OR($A$1&lt;1,$A$1&gt;7),0,HLOOKUP($A$1,TABLE,+AB32+1))</f>
        <v>0.2</v>
      </c>
      <c r="N54" s="288" t="s">
        <v>12</v>
      </c>
      <c r="P54" s="310" t="e">
        <f>IF(ISTEXT(L54),"   N.A.",ABS(L54-J54))</f>
        <v>#DIV/0!</v>
      </c>
      <c r="Q54" s="281"/>
      <c r="R54" s="315"/>
      <c r="S54" s="315"/>
      <c r="Z54" s="714"/>
      <c r="AA54" s="700"/>
    </row>
    <row r="55" spans="4:34" x14ac:dyDescent="0.2">
      <c r="I55" s="278"/>
      <c r="J55" s="280"/>
      <c r="K55" s="280"/>
      <c r="L55" s="241"/>
      <c r="P55" s="310"/>
      <c r="Q55" s="281"/>
      <c r="R55" s="316"/>
      <c r="S55" s="316"/>
      <c r="Z55" s="714"/>
      <c r="AA55" s="700"/>
    </row>
    <row r="56" spans="4:34" x14ac:dyDescent="0.2">
      <c r="D56" s="288" t="s">
        <v>158</v>
      </c>
      <c r="G56" s="284" t="s">
        <v>19</v>
      </c>
      <c r="H56" s="285">
        <v>0</v>
      </c>
      <c r="I56" s="278"/>
      <c r="J56" s="286" t="e">
        <f>(H56/NR)*100</f>
        <v>#DIV/0!</v>
      </c>
      <c r="K56" s="287" t="s">
        <v>11</v>
      </c>
      <c r="L56" s="241">
        <f>IF(OR($A$1&lt;1,$A$1&gt;7),0,HLOOKUP($A$1,TABLE,+AB33+1))</f>
        <v>0.8</v>
      </c>
      <c r="N56" s="288" t="s">
        <v>12</v>
      </c>
      <c r="P56" s="310" t="e">
        <f>IF(ISTEXT(L56),"   N.A.",ABS(L56-J56))</f>
        <v>#DIV/0!</v>
      </c>
      <c r="Q56" s="281"/>
      <c r="R56" s="315"/>
      <c r="S56" s="315"/>
      <c r="Z56" s="714"/>
      <c r="AA56" s="700"/>
    </row>
    <row r="57" spans="4:34" x14ac:dyDescent="0.2">
      <c r="I57" s="278"/>
      <c r="J57" s="280"/>
      <c r="K57" s="280"/>
      <c r="L57" s="241"/>
      <c r="P57" s="310"/>
      <c r="Q57" s="281"/>
      <c r="R57" s="316"/>
      <c r="S57" s="316"/>
      <c r="Z57" s="714"/>
      <c r="AA57" s="700"/>
    </row>
    <row r="58" spans="4:34" x14ac:dyDescent="0.2">
      <c r="D58" s="288" t="s">
        <v>38</v>
      </c>
      <c r="G58" s="284" t="s">
        <v>19</v>
      </c>
      <c r="H58" s="285">
        <v>0</v>
      </c>
      <c r="I58" s="278"/>
      <c r="J58" s="286" t="e">
        <f>(H58/NR)*100</f>
        <v>#DIV/0!</v>
      </c>
      <c r="K58" s="287" t="s">
        <v>11</v>
      </c>
      <c r="L58" s="241">
        <f>IF(OR($A$1&lt;1,$A$1&gt;7),0,HLOOKUP($A$1,TABLE,+AB34+1))</f>
        <v>1.3</v>
      </c>
      <c r="N58" s="288" t="s">
        <v>12</v>
      </c>
      <c r="P58" s="310" t="e">
        <f>IF(ISTEXT(L58),"   N.A.",ABS(L58-J58))</f>
        <v>#DIV/0!</v>
      </c>
      <c r="Q58" s="281"/>
      <c r="R58" s="315"/>
      <c r="S58" s="315"/>
      <c r="Z58" s="714"/>
      <c r="AA58" s="700"/>
    </row>
    <row r="59" spans="4:34" x14ac:dyDescent="0.2">
      <c r="J59" s="280"/>
      <c r="K59" s="280"/>
      <c r="L59" s="241"/>
      <c r="P59" s="310"/>
      <c r="Q59" s="281"/>
      <c r="R59" s="316"/>
      <c r="S59" s="316"/>
      <c r="Z59" s="714"/>
      <c r="AA59" s="700"/>
    </row>
    <row r="60" spans="4:34" x14ac:dyDescent="0.2">
      <c r="D60" s="288" t="s">
        <v>160</v>
      </c>
      <c r="G60" s="284" t="s">
        <v>19</v>
      </c>
      <c r="H60" s="285">
        <v>0</v>
      </c>
      <c r="J60" s="286" t="e">
        <f>(H60/NR)*100</f>
        <v>#DIV/0!</v>
      </c>
      <c r="K60" s="287" t="s">
        <v>11</v>
      </c>
      <c r="L60" s="241">
        <f>IF(OR($A$1&lt;1,$A$1&gt;7),0,HLOOKUP($A$1,TABLE,+AB35+1))</f>
        <v>0.4</v>
      </c>
      <c r="N60" s="288" t="s">
        <v>12</v>
      </c>
      <c r="P60" s="310" t="e">
        <f>IF(ISTEXT(L60),"   N.A.",ABS(L60-J60))</f>
        <v>#DIV/0!</v>
      </c>
      <c r="Q60" s="281"/>
      <c r="R60" s="315"/>
      <c r="S60" s="315"/>
      <c r="Z60" s="714"/>
      <c r="AA60" s="700"/>
    </row>
    <row r="61" spans="4:34" x14ac:dyDescent="0.2">
      <c r="J61" s="280"/>
      <c r="K61" s="280"/>
      <c r="L61" s="241"/>
      <c r="P61" s="310"/>
      <c r="Q61" s="281"/>
      <c r="R61" s="316"/>
      <c r="S61" s="316"/>
      <c r="Z61" s="714"/>
      <c r="AA61" s="700"/>
    </row>
    <row r="62" spans="4:34" x14ac:dyDescent="0.2">
      <c r="D62" s="288" t="s">
        <v>39</v>
      </c>
      <c r="G62" s="284" t="s">
        <v>19</v>
      </c>
      <c r="H62" s="285">
        <v>0</v>
      </c>
      <c r="J62" s="286" t="e">
        <f>(H62/NR)*100</f>
        <v>#DIV/0!</v>
      </c>
      <c r="K62" s="287" t="s">
        <v>11</v>
      </c>
      <c r="L62" s="241">
        <f>IF(OR($A$1&lt;1,$A$1&gt;7),0,HLOOKUP($A$1,TABLE,+AB36+1))</f>
        <v>1.4000000000000001</v>
      </c>
      <c r="N62" s="288" t="s">
        <v>12</v>
      </c>
      <c r="P62" s="310" t="e">
        <f>IF(ISTEXT(L62),"   N.A.",ABS(L62-J62))</f>
        <v>#DIV/0!</v>
      </c>
      <c r="Q62" s="281"/>
      <c r="R62" s="315"/>
      <c r="S62" s="315"/>
      <c r="Z62" s="714"/>
      <c r="AA62" s="700"/>
    </row>
    <row r="63" spans="4:34" x14ac:dyDescent="0.2">
      <c r="I63" s="278"/>
      <c r="J63" s="280"/>
      <c r="K63" s="280"/>
      <c r="L63" s="241"/>
      <c r="P63" s="310"/>
      <c r="Q63" s="281"/>
      <c r="R63" s="316"/>
      <c r="S63" s="316"/>
      <c r="Z63" s="714"/>
      <c r="AA63" s="700"/>
    </row>
    <row r="64" spans="4:34" x14ac:dyDescent="0.2">
      <c r="D64" s="288" t="s">
        <v>40</v>
      </c>
      <c r="G64" s="284" t="s">
        <v>19</v>
      </c>
      <c r="H64" s="285">
        <v>0</v>
      </c>
      <c r="I64" s="278"/>
      <c r="J64" s="286" t="e">
        <f>(H64/NR)*100</f>
        <v>#DIV/0!</v>
      </c>
      <c r="K64" s="287" t="s">
        <v>11</v>
      </c>
      <c r="L64" s="241">
        <f>IF(OR($A$1&lt;1,$A$1&gt;7),0,HLOOKUP($A$1,TABLE,+AB37+1))</f>
        <v>0.70000000000000007</v>
      </c>
      <c r="N64" s="288" t="s">
        <v>12</v>
      </c>
      <c r="P64" s="310" t="e">
        <f>IF(ISTEXT(L64),"   N.A.",ABS(L64-J64))</f>
        <v>#DIV/0!</v>
      </c>
      <c r="Q64" s="281"/>
      <c r="R64" s="315"/>
      <c r="S64" s="315"/>
      <c r="Z64" s="714"/>
      <c r="AA64" s="700"/>
    </row>
    <row r="65" spans="3:28" x14ac:dyDescent="0.2">
      <c r="J65" s="280"/>
      <c r="K65" s="280"/>
      <c r="L65" s="241"/>
      <c r="P65" s="310"/>
      <c r="Q65" s="281"/>
      <c r="R65" s="316"/>
      <c r="S65" s="316"/>
      <c r="Z65" s="714"/>
      <c r="AA65" s="700"/>
    </row>
    <row r="66" spans="3:28" x14ac:dyDescent="0.2">
      <c r="D66" s="288" t="s">
        <v>77</v>
      </c>
      <c r="G66" s="284" t="s">
        <v>19</v>
      </c>
      <c r="H66" s="285">
        <v>0</v>
      </c>
      <c r="J66" s="286" t="e">
        <f>(H66/NR)*100</f>
        <v>#DIV/0!</v>
      </c>
      <c r="K66" s="287" t="s">
        <v>11</v>
      </c>
      <c r="L66" s="241">
        <f>IF(OR($A$1&lt;1,$A$1&gt;7),0,HLOOKUP($A$1,TABLE,+AB38+1))</f>
        <v>0.1</v>
      </c>
      <c r="N66" s="288" t="s">
        <v>12</v>
      </c>
      <c r="P66" s="310" t="e">
        <f>IF(ISTEXT(L66),"   N.A.",ABS(L66-J66))</f>
        <v>#DIV/0!</v>
      </c>
      <c r="Q66" s="281"/>
      <c r="R66" s="315"/>
      <c r="S66" s="315"/>
      <c r="Z66" s="714"/>
      <c r="AA66" s="700"/>
    </row>
    <row r="67" spans="3:28" x14ac:dyDescent="0.2">
      <c r="J67" s="280"/>
      <c r="K67" s="280"/>
      <c r="L67" s="241"/>
      <c r="P67" s="310"/>
      <c r="Q67" s="281"/>
      <c r="R67" s="316"/>
      <c r="S67" s="316"/>
      <c r="Z67" s="714"/>
      <c r="AA67" s="700"/>
    </row>
    <row r="68" spans="3:28" x14ac:dyDescent="0.2">
      <c r="D68" s="288" t="s">
        <v>41</v>
      </c>
      <c r="G68" s="284" t="s">
        <v>19</v>
      </c>
      <c r="H68" s="285">
        <v>0</v>
      </c>
      <c r="J68" s="286" t="e">
        <f>(H68/NR)*100</f>
        <v>#DIV/0!</v>
      </c>
      <c r="K68" s="287" t="s">
        <v>11</v>
      </c>
      <c r="L68" s="241">
        <f>IF(OR($A$1&lt;1,$A$1&gt;7),0,HLOOKUP($A$1,TABLE,+AB39+1))</f>
        <v>0.3</v>
      </c>
      <c r="N68" s="288" t="s">
        <v>12</v>
      </c>
      <c r="P68" s="310" t="e">
        <f>IF(ISTEXT(L68),"   N.A.",ABS(L68-J68))</f>
        <v>#DIV/0!</v>
      </c>
      <c r="Q68" s="281"/>
      <c r="R68" s="315"/>
      <c r="S68" s="315"/>
      <c r="AA68" s="700"/>
    </row>
    <row r="69" spans="3:28" x14ac:dyDescent="0.2">
      <c r="J69" s="280"/>
      <c r="K69" s="280"/>
      <c r="L69" s="241"/>
      <c r="P69" s="310"/>
      <c r="Q69" s="281"/>
      <c r="R69" s="316"/>
      <c r="S69" s="316"/>
      <c r="AA69" s="700"/>
    </row>
    <row r="70" spans="3:28" x14ac:dyDescent="0.2">
      <c r="D70" s="288" t="s">
        <v>163</v>
      </c>
      <c r="G70" s="284" t="s">
        <v>19</v>
      </c>
      <c r="H70" s="285">
        <v>0</v>
      </c>
      <c r="J70" s="286" t="e">
        <f>(H70/NR)*100</f>
        <v>#DIV/0!</v>
      </c>
      <c r="K70" s="287" t="s">
        <v>11</v>
      </c>
      <c r="L70" s="241">
        <f>IF(OR($A$1&lt;1,$A$1&gt;7),0,HLOOKUP($A$1,TABLE,+AB40+1))</f>
        <v>0.3</v>
      </c>
      <c r="N70" s="288" t="s">
        <v>12</v>
      </c>
      <c r="P70" s="310" t="e">
        <f>IF(ISTEXT(L70),"   N.A.",ABS(L70-J70))</f>
        <v>#DIV/0!</v>
      </c>
      <c r="Q70" s="281"/>
      <c r="R70" s="315"/>
      <c r="S70" s="315"/>
      <c r="AA70" s="700"/>
    </row>
    <row r="71" spans="3:28" x14ac:dyDescent="0.2">
      <c r="J71" s="280"/>
      <c r="K71" s="280"/>
      <c r="L71" s="241"/>
      <c r="P71" s="310"/>
      <c r="Q71" s="281"/>
      <c r="R71" s="316"/>
      <c r="S71" s="316"/>
      <c r="AA71" s="700"/>
      <c r="AB71" s="724"/>
    </row>
    <row r="72" spans="3:28" x14ac:dyDescent="0.2">
      <c r="D72" s="288" t="s">
        <v>14</v>
      </c>
      <c r="G72" s="284" t="s">
        <v>19</v>
      </c>
      <c r="H72" s="285">
        <v>0</v>
      </c>
      <c r="J72" s="286" t="e">
        <f>(H72/NR)*100</f>
        <v>#DIV/0!</v>
      </c>
      <c r="K72" s="287" t="s">
        <v>11</v>
      </c>
      <c r="L72" s="241">
        <f>IF(OR($A$1&lt;1,$A$1&gt;7),0,HLOOKUP($A$1,TABLE,+AB41+1))</f>
        <v>0.3</v>
      </c>
      <c r="N72" s="288" t="s">
        <v>12</v>
      </c>
      <c r="P72" s="310" t="e">
        <f>IF(ISTEXT(L72),"   N.A.",ABS(L72-J72))</f>
        <v>#DIV/0!</v>
      </c>
      <c r="Q72" s="281"/>
      <c r="R72" s="315"/>
      <c r="S72" s="315"/>
      <c r="AA72" s="700"/>
      <c r="AB72" s="724"/>
    </row>
    <row r="73" spans="3:28" x14ac:dyDescent="0.2">
      <c r="J73" s="280"/>
      <c r="K73" s="280"/>
      <c r="L73" s="241"/>
      <c r="P73" s="310"/>
      <c r="Q73" s="281"/>
      <c r="R73" s="316"/>
      <c r="S73" s="316"/>
      <c r="AA73" s="700"/>
      <c r="AB73" s="724"/>
    </row>
    <row r="74" spans="3:28" x14ac:dyDescent="0.2">
      <c r="D74" s="288" t="s">
        <v>447</v>
      </c>
      <c r="G74" s="284" t="s">
        <v>19</v>
      </c>
      <c r="H74" s="294">
        <f>SUM(H46:H73)</f>
        <v>0</v>
      </c>
      <c r="J74" s="286" t="e">
        <f>(H74/NR)*100</f>
        <v>#DIV/0!</v>
      </c>
      <c r="K74" s="287" t="s">
        <v>11</v>
      </c>
      <c r="L74" s="241">
        <f>IF(OR($A$1&lt;1,$A$1&gt;7),0,HLOOKUP($A$1,TABLE,+AB42+1))</f>
        <v>14.7</v>
      </c>
      <c r="N74" s="288" t="s">
        <v>12</v>
      </c>
      <c r="P74" s="310" t="e">
        <f>IF(ISTEXT(L74),"   N.A.",ABS(L74-J74))</f>
        <v>#DIV/0!</v>
      </c>
      <c r="Q74" s="281"/>
      <c r="R74" s="315"/>
      <c r="S74" s="315"/>
      <c r="AA74" s="700"/>
      <c r="AB74" s="724"/>
    </row>
    <row r="75" spans="3:28" x14ac:dyDescent="0.2">
      <c r="J75" s="280"/>
      <c r="K75" s="280"/>
      <c r="L75" s="241"/>
      <c r="P75" s="310"/>
      <c r="Q75" s="281"/>
      <c r="R75" s="316"/>
      <c r="S75" s="316"/>
      <c r="AA75" s="700"/>
    </row>
    <row r="76" spans="3:28" ht="18" x14ac:dyDescent="0.25">
      <c r="C76" s="274" t="s">
        <v>448</v>
      </c>
      <c r="D76" s="298"/>
      <c r="E76" s="298"/>
      <c r="F76" s="298"/>
      <c r="G76" s="298"/>
      <c r="H76" s="298"/>
      <c r="J76" s="280"/>
      <c r="K76" s="280"/>
      <c r="L76" s="241"/>
      <c r="P76" s="310"/>
      <c r="Q76" s="281"/>
      <c r="R76" s="316"/>
      <c r="S76" s="316"/>
      <c r="AA76" s="700"/>
    </row>
    <row r="77" spans="3:28" x14ac:dyDescent="0.2">
      <c r="J77" s="280"/>
      <c r="K77" s="280"/>
      <c r="L77" s="241"/>
      <c r="P77" s="310"/>
      <c r="Q77" s="281"/>
      <c r="R77" s="316"/>
      <c r="S77" s="316"/>
      <c r="AA77" s="700"/>
    </row>
    <row r="78" spans="3:28" x14ac:dyDescent="0.2">
      <c r="D78" s="288" t="s">
        <v>375</v>
      </c>
      <c r="G78" s="284" t="s">
        <v>19</v>
      </c>
      <c r="H78" s="285">
        <v>0</v>
      </c>
      <c r="J78" s="286" t="e">
        <f>(H78/NR)*100</f>
        <v>#DIV/0!</v>
      </c>
      <c r="K78" s="287" t="s">
        <v>11</v>
      </c>
      <c r="L78" s="241">
        <f>IF(OR($A$1&lt;1,$A$1&gt;7),0,HLOOKUP($A$1,TABLE,+AB43+1))</f>
        <v>0.6</v>
      </c>
      <c r="N78" s="288" t="s">
        <v>12</v>
      </c>
      <c r="P78" s="310" t="e">
        <f>IF(ISTEXT(L78),"   N.A.",ABS(L78-J78))</f>
        <v>#DIV/0!</v>
      </c>
      <c r="Q78" s="281"/>
      <c r="R78" s="315"/>
      <c r="S78" s="315"/>
      <c r="AA78" s="700"/>
    </row>
    <row r="79" spans="3:28" x14ac:dyDescent="0.2">
      <c r="J79" s="280"/>
      <c r="K79" s="280"/>
      <c r="L79" s="241"/>
      <c r="P79" s="310"/>
      <c r="Q79" s="281"/>
      <c r="R79" s="316"/>
      <c r="S79" s="316"/>
      <c r="AA79" s="700"/>
    </row>
    <row r="80" spans="3:28" x14ac:dyDescent="0.2">
      <c r="D80" s="288" t="s">
        <v>42</v>
      </c>
      <c r="G80" s="284" t="s">
        <v>19</v>
      </c>
      <c r="H80" s="285">
        <v>0</v>
      </c>
      <c r="J80" s="286" t="e">
        <f>(H80/NR)*100</f>
        <v>#DIV/0!</v>
      </c>
      <c r="K80" s="287" t="s">
        <v>11</v>
      </c>
      <c r="L80" s="241">
        <f>IF(OR($A$1&lt;1,$A$1&gt;7),0,HLOOKUP($A$1,TABLE,+AB44+1))</f>
        <v>0.8</v>
      </c>
      <c r="N80" s="288" t="s">
        <v>12</v>
      </c>
      <c r="P80" s="310" t="e">
        <f>IF(ISTEXT(L80),"   N.A.",ABS(L80-J80))</f>
        <v>#DIV/0!</v>
      </c>
      <c r="Q80" s="281"/>
      <c r="R80" s="315"/>
      <c r="S80" s="315"/>
      <c r="AA80" s="700"/>
    </row>
    <row r="81" spans="1:36" x14ac:dyDescent="0.2">
      <c r="J81" s="279"/>
      <c r="K81" s="280"/>
      <c r="L81" s="241"/>
      <c r="P81" s="310"/>
      <c r="Q81" s="281"/>
      <c r="R81" s="316"/>
      <c r="S81" s="316"/>
      <c r="AA81" s="700"/>
    </row>
    <row r="82" spans="1:36" x14ac:dyDescent="0.2">
      <c r="D82" s="288" t="s">
        <v>43</v>
      </c>
      <c r="G82" s="284" t="s">
        <v>19</v>
      </c>
      <c r="H82" s="285">
        <v>0</v>
      </c>
      <c r="J82" s="286" t="e">
        <f>(H82/NR)*100</f>
        <v>#DIV/0!</v>
      </c>
      <c r="K82" s="287" t="s">
        <v>11</v>
      </c>
      <c r="L82" s="241">
        <f>IF(OR($A$1&lt;1,$A$1&gt;7),0,HLOOKUP($A$1,TABLE,+AB45+1))</f>
        <v>0.3</v>
      </c>
      <c r="N82" s="288" t="s">
        <v>12</v>
      </c>
      <c r="P82" s="310" t="e">
        <f>IF(ISTEXT(L82),"   N.A.",ABS(L82-J82))</f>
        <v>#DIV/0!</v>
      </c>
      <c r="Q82" s="281"/>
      <c r="R82" s="315"/>
      <c r="S82" s="315"/>
      <c r="AA82" s="700"/>
    </row>
    <row r="83" spans="1:36" x14ac:dyDescent="0.2">
      <c r="J83" s="279"/>
      <c r="K83" s="280"/>
      <c r="L83" s="241"/>
      <c r="P83" s="310"/>
      <c r="Q83" s="281"/>
      <c r="R83" s="316"/>
      <c r="S83" s="316"/>
      <c r="AA83" s="700"/>
    </row>
    <row r="84" spans="1:36" x14ac:dyDescent="0.2">
      <c r="D84" s="288" t="s">
        <v>44</v>
      </c>
      <c r="G84" s="284" t="s">
        <v>19</v>
      </c>
      <c r="H84" s="285">
        <v>0</v>
      </c>
      <c r="J84" s="286" t="e">
        <f>(H84/NR)*100</f>
        <v>#DIV/0!</v>
      </c>
      <c r="K84" s="287" t="s">
        <v>11</v>
      </c>
      <c r="L84" s="241">
        <f>IF(OR($A$1&lt;1,$A$1&gt;7),0,HLOOKUP($A$1,TABLE,+AB46+1))</f>
        <v>1.5</v>
      </c>
      <c r="N84" s="288" t="s">
        <v>12</v>
      </c>
      <c r="P84" s="310" t="e">
        <f>IF(ISTEXT(L84),"   N.A.",ABS(L84-J84))</f>
        <v>#DIV/0!</v>
      </c>
      <c r="Q84" s="281"/>
      <c r="R84" s="315"/>
      <c r="S84" s="315"/>
      <c r="AA84" s="700"/>
    </row>
    <row r="85" spans="1:36" x14ac:dyDescent="0.2">
      <c r="J85" s="279"/>
      <c r="K85" s="280"/>
      <c r="L85" s="241"/>
      <c r="P85" s="310"/>
      <c r="Q85" s="281"/>
      <c r="R85" s="316"/>
      <c r="S85" s="316"/>
      <c r="AA85" s="700"/>
    </row>
    <row r="86" spans="1:36" x14ac:dyDescent="0.2">
      <c r="D86" s="288" t="s">
        <v>45</v>
      </c>
      <c r="G86" s="284" t="s">
        <v>19</v>
      </c>
      <c r="H86" s="285">
        <v>0</v>
      </c>
      <c r="J86" s="286" t="e">
        <f>(H86/NR)*100</f>
        <v>#DIV/0!</v>
      </c>
      <c r="K86" s="287" t="s">
        <v>11</v>
      </c>
      <c r="L86" s="241">
        <f>IF(OR($A$1&lt;1,$A$1&gt;7),0,HLOOKUP($A$1,TABLE,+AB47+1))</f>
        <v>0</v>
      </c>
      <c r="N86" s="288" t="s">
        <v>12</v>
      </c>
      <c r="P86" s="310" t="e">
        <f>IF(ISTEXT(L86),"   N.A.",ABS(L86-J86))</f>
        <v>#DIV/0!</v>
      </c>
      <c r="Q86" s="281"/>
      <c r="R86" s="315"/>
      <c r="S86" s="315"/>
      <c r="AA86" s="700"/>
    </row>
    <row r="87" spans="1:36" x14ac:dyDescent="0.2">
      <c r="J87" s="280"/>
      <c r="K87" s="280"/>
      <c r="L87" s="241"/>
      <c r="P87" s="310"/>
      <c r="Q87" s="281"/>
      <c r="R87" s="316"/>
      <c r="S87" s="316"/>
      <c r="AA87" s="700"/>
    </row>
    <row r="88" spans="1:36" x14ac:dyDescent="0.2">
      <c r="D88" s="288" t="s">
        <v>449</v>
      </c>
      <c r="G88" s="284" t="s">
        <v>19</v>
      </c>
      <c r="H88" s="297">
        <f>SUM(H78:H86)</f>
        <v>0</v>
      </c>
      <c r="J88" s="286" t="e">
        <f>(H88/NR)*100</f>
        <v>#DIV/0!</v>
      </c>
      <c r="K88" s="287" t="s">
        <v>11</v>
      </c>
      <c r="L88" s="241">
        <f>IF(OR($A$1&lt;1,$A$1&gt;7),0,HLOOKUP($A$1,TABLE,+AB48+1))</f>
        <v>3.2</v>
      </c>
      <c r="N88" s="288" t="s">
        <v>12</v>
      </c>
      <c r="P88" s="310" t="e">
        <f>IF(ISTEXT(L88),"   N.A.",ABS(L88-J88))</f>
        <v>#DIV/0!</v>
      </c>
      <c r="Q88" s="281"/>
      <c r="R88" s="315"/>
      <c r="S88" s="315"/>
      <c r="AA88" s="700"/>
    </row>
    <row r="89" spans="1:36" x14ac:dyDescent="0.2">
      <c r="C89" s="299"/>
      <c r="J89" s="280"/>
      <c r="K89" s="280"/>
      <c r="L89" s="241"/>
      <c r="P89" s="310"/>
      <c r="Q89" s="281"/>
      <c r="R89" s="316"/>
      <c r="S89" s="316"/>
      <c r="AA89" s="700"/>
    </row>
    <row r="90" spans="1:36" s="300" customFormat="1" ht="18" x14ac:dyDescent="0.25">
      <c r="D90" s="268" t="s">
        <v>441</v>
      </c>
      <c r="G90" s="301" t="s">
        <v>19</v>
      </c>
      <c r="H90" s="297">
        <f>+H88+H74+H42+H32</f>
        <v>0</v>
      </c>
      <c r="J90" s="302" t="e">
        <f>(H90/NR)*100</f>
        <v>#DIV/0!</v>
      </c>
      <c r="K90" s="303" t="s">
        <v>11</v>
      </c>
      <c r="L90" s="304">
        <f>IF(OR($A$1&lt;1,$A$1&gt;7),0,HLOOKUP($A$1,TABLE,+AB49+1))</f>
        <v>70.899999999999991</v>
      </c>
      <c r="N90" s="299" t="s">
        <v>12</v>
      </c>
      <c r="P90" s="311" t="e">
        <f>IF(ISTEXT(L90),"   N.A.",ABS(L90-J90))</f>
        <v>#DIV/0!</v>
      </c>
      <c r="Q90" s="305"/>
      <c r="R90" s="318"/>
      <c r="S90" s="318"/>
      <c r="T90" s="306"/>
      <c r="U90" s="719"/>
      <c r="V90" s="719"/>
      <c r="W90" s="719"/>
      <c r="X90" s="719"/>
      <c r="Y90" s="719"/>
      <c r="Z90" s="719"/>
      <c r="AA90" s="725"/>
      <c r="AB90" s="719"/>
      <c r="AC90" s="720"/>
      <c r="AD90" s="720"/>
      <c r="AE90" s="720"/>
      <c r="AF90" s="720"/>
      <c r="AG90" s="720"/>
      <c r="AH90" s="720"/>
      <c r="AI90" s="782"/>
      <c r="AJ90" s="306"/>
    </row>
    <row r="91" spans="1:36" x14ac:dyDescent="0.2">
      <c r="C91" s="299"/>
      <c r="D91" s="281"/>
      <c r="E91" s="281"/>
      <c r="F91" s="281"/>
      <c r="G91" s="281"/>
      <c r="H91" s="281"/>
      <c r="I91" s="281"/>
      <c r="J91" s="279"/>
      <c r="K91" s="279"/>
      <c r="L91" s="241"/>
      <c r="M91" s="281"/>
      <c r="N91" s="281"/>
      <c r="O91" s="281"/>
      <c r="P91" s="310"/>
      <c r="Q91" s="281"/>
    </row>
    <row r="92" spans="1:36" x14ac:dyDescent="0.2">
      <c r="D92" s="281"/>
      <c r="E92" s="281"/>
      <c r="F92" s="281"/>
      <c r="G92" s="281"/>
      <c r="H92" s="281"/>
      <c r="I92" s="279"/>
      <c r="J92" s="279"/>
      <c r="K92" s="281"/>
      <c r="L92" s="241"/>
      <c r="M92" s="281"/>
      <c r="N92" s="281"/>
      <c r="O92" s="281"/>
      <c r="P92" s="312"/>
      <c r="Q92" s="281"/>
    </row>
    <row r="93" spans="1:36" x14ac:dyDescent="0.2">
      <c r="D93" s="281"/>
      <c r="E93" s="281"/>
      <c r="F93" s="281"/>
      <c r="G93" s="281"/>
      <c r="H93" s="281"/>
      <c r="I93" s="279"/>
      <c r="J93" s="279"/>
      <c r="K93" s="281"/>
      <c r="L93" s="241"/>
      <c r="M93" s="281"/>
      <c r="N93" s="281"/>
      <c r="O93" s="281"/>
      <c r="P93" s="312"/>
      <c r="Q93" s="281"/>
    </row>
    <row r="94" spans="1:36" x14ac:dyDescent="0.2">
      <c r="A94" s="281"/>
      <c r="B94" s="281"/>
      <c r="C94" s="281"/>
      <c r="D94" s="281"/>
      <c r="E94" s="281"/>
      <c r="F94" s="281"/>
      <c r="G94" s="281"/>
      <c r="H94" s="281"/>
      <c r="I94" s="279"/>
      <c r="J94" s="279"/>
      <c r="K94" s="281"/>
      <c r="L94" s="241"/>
      <c r="M94" s="281"/>
      <c r="N94" s="281"/>
      <c r="O94" s="281"/>
      <c r="P94" s="312"/>
      <c r="Q94" s="281"/>
    </row>
    <row r="95" spans="1:36" x14ac:dyDescent="0.2">
      <c r="A95" s="281"/>
      <c r="B95" s="281"/>
      <c r="C95" s="281"/>
      <c r="D95" s="281"/>
      <c r="E95" s="281"/>
      <c r="F95" s="281"/>
      <c r="G95" s="281"/>
      <c r="H95" s="281"/>
      <c r="I95" s="279"/>
      <c r="J95" s="279"/>
      <c r="K95" s="281"/>
      <c r="L95" s="241"/>
      <c r="M95" s="281"/>
      <c r="N95" s="281"/>
      <c r="O95" s="281"/>
      <c r="P95" s="312"/>
      <c r="Q95" s="281"/>
    </row>
    <row r="96" spans="1:36" x14ac:dyDescent="0.2">
      <c r="A96" s="281"/>
      <c r="B96" s="281"/>
      <c r="C96" s="281"/>
      <c r="D96" s="281"/>
      <c r="E96" s="281"/>
      <c r="F96" s="281"/>
      <c r="G96" s="281"/>
      <c r="H96" s="281"/>
      <c r="I96" s="279"/>
      <c r="J96" s="279"/>
      <c r="K96" s="281"/>
      <c r="L96" s="241"/>
      <c r="M96" s="281"/>
      <c r="N96" s="281"/>
      <c r="O96" s="281"/>
      <c r="P96" s="312"/>
      <c r="Q96" s="281"/>
    </row>
    <row r="97" spans="1:17" x14ac:dyDescent="0.2">
      <c r="A97" s="281"/>
      <c r="B97" s="281"/>
      <c r="C97" s="281"/>
      <c r="D97" s="281"/>
      <c r="E97" s="281"/>
      <c r="F97" s="281"/>
      <c r="G97" s="281"/>
      <c r="H97" s="281"/>
      <c r="I97" s="279"/>
      <c r="J97" s="279"/>
      <c r="K97" s="281"/>
      <c r="L97" s="241"/>
      <c r="M97" s="281"/>
      <c r="N97" s="281"/>
      <c r="O97" s="281"/>
      <c r="P97" s="312"/>
      <c r="Q97" s="281"/>
    </row>
    <row r="98" spans="1:17" x14ac:dyDescent="0.2">
      <c r="A98" s="281"/>
      <c r="B98" s="281"/>
      <c r="C98" s="281"/>
      <c r="D98" s="281"/>
      <c r="E98" s="281"/>
      <c r="F98" s="281"/>
      <c r="G98" s="281"/>
      <c r="H98" s="281"/>
      <c r="I98" s="279"/>
      <c r="J98" s="279"/>
      <c r="K98" s="281"/>
      <c r="L98" s="241"/>
      <c r="M98" s="281"/>
      <c r="N98" s="281"/>
      <c r="O98" s="281"/>
      <c r="P98" s="312"/>
      <c r="Q98" s="281"/>
    </row>
    <row r="99" spans="1:17" x14ac:dyDescent="0.2">
      <c r="A99" s="281"/>
      <c r="B99" s="281"/>
      <c r="C99" s="281"/>
      <c r="D99" s="281"/>
      <c r="E99" s="281"/>
      <c r="F99" s="281"/>
      <c r="G99" s="281"/>
      <c r="H99" s="281"/>
      <c r="I99" s="279"/>
      <c r="J99" s="279"/>
      <c r="K99" s="281"/>
      <c r="L99" s="241"/>
      <c r="M99" s="281"/>
      <c r="N99" s="281"/>
      <c r="O99" s="281"/>
      <c r="P99" s="312"/>
      <c r="Q99" s="281"/>
    </row>
    <row r="100" spans="1:17" x14ac:dyDescent="0.2">
      <c r="A100" s="281"/>
      <c r="B100" s="281"/>
      <c r="C100" s="281"/>
      <c r="D100" s="281"/>
      <c r="E100" s="281"/>
      <c r="F100" s="281"/>
      <c r="G100" s="281"/>
      <c r="H100" s="281"/>
      <c r="I100" s="279"/>
      <c r="J100" s="279"/>
      <c r="K100" s="281"/>
      <c r="L100" s="241"/>
      <c r="M100" s="281"/>
      <c r="N100" s="281"/>
      <c r="O100" s="281"/>
      <c r="P100" s="312"/>
      <c r="Q100" s="281"/>
    </row>
    <row r="101" spans="1:17" x14ac:dyDescent="0.2">
      <c r="A101" s="281"/>
      <c r="B101" s="281"/>
      <c r="C101" s="281"/>
      <c r="D101" s="281"/>
      <c r="E101" s="281"/>
      <c r="F101" s="281"/>
      <c r="G101" s="281"/>
      <c r="H101" s="281"/>
      <c r="I101" s="279"/>
      <c r="J101" s="279"/>
      <c r="K101" s="281"/>
      <c r="L101" s="241"/>
      <c r="M101" s="281"/>
      <c r="N101" s="281"/>
      <c r="O101" s="281"/>
      <c r="P101" s="312"/>
      <c r="Q101" s="281"/>
    </row>
    <row r="102" spans="1:17" x14ac:dyDescent="0.2">
      <c r="A102" s="281"/>
      <c r="B102" s="281"/>
      <c r="C102" s="281"/>
      <c r="D102" s="281"/>
      <c r="E102" s="281"/>
      <c r="F102" s="281"/>
      <c r="G102" s="281"/>
      <c r="H102" s="281"/>
      <c r="I102" s="279"/>
      <c r="J102" s="279"/>
      <c r="K102" s="281"/>
      <c r="L102" s="241"/>
      <c r="M102" s="281"/>
      <c r="N102" s="281"/>
      <c r="O102" s="281"/>
      <c r="P102" s="312"/>
      <c r="Q102" s="281"/>
    </row>
    <row r="103" spans="1:17" x14ac:dyDescent="0.2">
      <c r="A103" s="281"/>
      <c r="B103" s="281"/>
      <c r="C103" s="281"/>
      <c r="D103" s="281"/>
      <c r="E103" s="281"/>
      <c r="F103" s="281"/>
      <c r="G103" s="281"/>
      <c r="H103" s="281"/>
      <c r="I103" s="279"/>
      <c r="J103" s="279"/>
      <c r="K103" s="281"/>
      <c r="L103" s="241"/>
      <c r="M103" s="281"/>
      <c r="N103" s="281"/>
      <c r="O103" s="281"/>
      <c r="P103" s="312"/>
      <c r="Q103" s="281"/>
    </row>
    <row r="104" spans="1:17" x14ac:dyDescent="0.2">
      <c r="A104" s="281"/>
      <c r="B104" s="281"/>
      <c r="C104" s="281"/>
      <c r="D104" s="281"/>
      <c r="E104" s="281"/>
      <c r="F104" s="281"/>
      <c r="G104" s="281"/>
      <c r="H104" s="281"/>
      <c r="I104" s="279"/>
      <c r="J104" s="279"/>
      <c r="K104" s="281"/>
      <c r="L104" s="241"/>
      <c r="M104" s="281"/>
      <c r="N104" s="281"/>
      <c r="O104" s="281"/>
      <c r="P104" s="312"/>
      <c r="Q104" s="281"/>
    </row>
    <row r="105" spans="1:17" x14ac:dyDescent="0.2">
      <c r="A105" s="281"/>
      <c r="B105" s="281"/>
      <c r="C105" s="281"/>
      <c r="D105" s="281"/>
      <c r="E105" s="281"/>
      <c r="F105" s="281"/>
      <c r="G105" s="281"/>
      <c r="H105" s="281"/>
      <c r="I105" s="279"/>
      <c r="J105" s="279"/>
      <c r="K105" s="281"/>
      <c r="L105" s="241"/>
      <c r="M105" s="281"/>
      <c r="N105" s="281"/>
      <c r="O105" s="281"/>
      <c r="P105" s="312"/>
      <c r="Q105" s="281"/>
    </row>
    <row r="106" spans="1:17" x14ac:dyDescent="0.2">
      <c r="A106" s="281"/>
      <c r="B106" s="281"/>
      <c r="C106" s="281"/>
      <c r="D106" s="281"/>
      <c r="E106" s="281"/>
      <c r="F106" s="281"/>
      <c r="G106" s="281"/>
      <c r="H106" s="281"/>
      <c r="I106" s="279"/>
      <c r="J106" s="279"/>
      <c r="K106" s="281"/>
      <c r="L106" s="241"/>
      <c r="M106" s="281"/>
      <c r="N106" s="281"/>
      <c r="O106" s="281"/>
      <c r="P106" s="312"/>
      <c r="Q106" s="281"/>
    </row>
    <row r="107" spans="1:17" x14ac:dyDescent="0.2">
      <c r="A107" s="281"/>
      <c r="B107" s="281"/>
      <c r="C107" s="281"/>
      <c r="D107" s="281"/>
      <c r="E107" s="281"/>
      <c r="F107" s="281"/>
      <c r="G107" s="281"/>
      <c r="H107" s="281"/>
      <c r="I107" s="279"/>
      <c r="J107" s="279"/>
      <c r="K107" s="281"/>
      <c r="L107" s="241"/>
      <c r="M107" s="281"/>
      <c r="N107" s="281"/>
      <c r="O107" s="281"/>
      <c r="P107" s="312"/>
      <c r="Q107" s="281"/>
    </row>
    <row r="108" spans="1:17" x14ac:dyDescent="0.2">
      <c r="A108" s="281"/>
      <c r="B108" s="281"/>
      <c r="C108" s="281"/>
      <c r="D108" s="281"/>
      <c r="E108" s="281"/>
      <c r="F108" s="281"/>
      <c r="G108" s="281"/>
      <c r="H108" s="281"/>
      <c r="I108" s="279"/>
      <c r="J108" s="279"/>
      <c r="K108" s="281"/>
      <c r="L108" s="241"/>
      <c r="M108" s="281"/>
      <c r="N108" s="281"/>
      <c r="O108" s="281"/>
      <c r="P108" s="312"/>
      <c r="Q108" s="281"/>
    </row>
    <row r="109" spans="1:17" x14ac:dyDescent="0.2">
      <c r="A109" s="281"/>
      <c r="B109" s="281"/>
      <c r="C109" s="281"/>
      <c r="D109" s="281"/>
      <c r="E109" s="281"/>
      <c r="F109" s="281"/>
      <c r="G109" s="281"/>
      <c r="H109" s="281"/>
      <c r="I109" s="279"/>
      <c r="J109" s="279"/>
      <c r="K109" s="281"/>
      <c r="L109" s="241"/>
      <c r="M109" s="281"/>
      <c r="N109" s="281"/>
      <c r="O109" s="281"/>
      <c r="P109" s="312"/>
      <c r="Q109" s="281"/>
    </row>
    <row r="110" spans="1:17" x14ac:dyDescent="0.2">
      <c r="A110" s="281"/>
      <c r="B110" s="281"/>
      <c r="C110" s="281"/>
      <c r="D110" s="281"/>
      <c r="E110" s="281"/>
      <c r="F110" s="281"/>
      <c r="G110" s="281"/>
      <c r="H110" s="281"/>
      <c r="I110" s="279"/>
      <c r="J110" s="279"/>
      <c r="K110" s="281"/>
      <c r="L110" s="241"/>
      <c r="M110" s="281"/>
      <c r="N110" s="281"/>
      <c r="O110" s="281"/>
      <c r="P110" s="312"/>
      <c r="Q110" s="281"/>
    </row>
    <row r="111" spans="1:17" x14ac:dyDescent="0.2">
      <c r="A111" s="281"/>
      <c r="B111" s="281"/>
      <c r="C111" s="281"/>
      <c r="D111" s="281"/>
      <c r="E111" s="281"/>
      <c r="F111" s="281"/>
      <c r="G111" s="281"/>
      <c r="H111" s="281"/>
      <c r="I111" s="279"/>
      <c r="J111" s="279"/>
      <c r="K111" s="281"/>
      <c r="L111" s="241"/>
      <c r="M111" s="281"/>
      <c r="N111" s="281"/>
      <c r="O111" s="281"/>
      <c r="P111" s="312"/>
      <c r="Q111" s="281"/>
    </row>
    <row r="112" spans="1:17" x14ac:dyDescent="0.2">
      <c r="A112" s="281"/>
      <c r="B112" s="281"/>
      <c r="C112" s="281"/>
      <c r="D112" s="281"/>
      <c r="E112" s="281"/>
      <c r="F112" s="281"/>
      <c r="G112" s="281"/>
      <c r="H112" s="281"/>
      <c r="I112" s="279"/>
      <c r="J112" s="279"/>
      <c r="K112" s="281"/>
      <c r="L112" s="241"/>
      <c r="M112" s="281"/>
      <c r="N112" s="281"/>
      <c r="O112" s="281"/>
      <c r="P112" s="312"/>
      <c r="Q112" s="281"/>
    </row>
    <row r="113" spans="1:17" x14ac:dyDescent="0.2">
      <c r="A113" s="281"/>
      <c r="B113" s="281"/>
      <c r="C113" s="281"/>
      <c r="D113" s="281"/>
      <c r="E113" s="281"/>
      <c r="F113" s="281"/>
      <c r="G113" s="281"/>
      <c r="H113" s="281"/>
      <c r="I113" s="279"/>
      <c r="J113" s="279"/>
      <c r="K113" s="281"/>
      <c r="L113" s="241"/>
      <c r="M113" s="281"/>
      <c r="N113" s="281"/>
      <c r="O113" s="281"/>
      <c r="P113" s="312"/>
      <c r="Q113" s="281"/>
    </row>
    <row r="114" spans="1:17" x14ac:dyDescent="0.2">
      <c r="A114" s="281"/>
      <c r="B114" s="281"/>
      <c r="C114" s="281"/>
      <c r="D114" s="281"/>
      <c r="E114" s="281"/>
      <c r="F114" s="281"/>
      <c r="G114" s="281"/>
      <c r="H114" s="281"/>
      <c r="I114" s="279"/>
      <c r="J114" s="279"/>
      <c r="K114" s="281"/>
      <c r="L114" s="241"/>
      <c r="M114" s="281"/>
      <c r="N114" s="281"/>
      <c r="O114" s="281"/>
      <c r="P114" s="312"/>
      <c r="Q114" s="281"/>
    </row>
    <row r="115" spans="1:17" x14ac:dyDescent="0.2">
      <c r="A115" s="281"/>
      <c r="B115" s="281"/>
      <c r="C115" s="281"/>
      <c r="D115" s="281"/>
      <c r="E115" s="281"/>
      <c r="F115" s="281"/>
      <c r="G115" s="281"/>
      <c r="H115" s="281"/>
      <c r="I115" s="279"/>
      <c r="J115" s="279"/>
      <c r="K115" s="281"/>
      <c r="L115" s="241"/>
      <c r="M115" s="281"/>
      <c r="N115" s="281"/>
      <c r="O115" s="281"/>
      <c r="P115" s="312"/>
      <c r="Q115" s="281"/>
    </row>
    <row r="116" spans="1:17" x14ac:dyDescent="0.2">
      <c r="A116" s="281"/>
      <c r="B116" s="281"/>
      <c r="C116" s="281"/>
      <c r="D116" s="281"/>
      <c r="E116" s="281"/>
      <c r="F116" s="281"/>
      <c r="G116" s="281"/>
      <c r="H116" s="281"/>
      <c r="I116" s="279"/>
      <c r="J116" s="279"/>
      <c r="K116" s="281"/>
      <c r="L116" s="241"/>
      <c r="M116" s="281"/>
      <c r="N116" s="281"/>
      <c r="O116" s="281"/>
      <c r="P116" s="312"/>
      <c r="Q116" s="281"/>
    </row>
    <row r="117" spans="1:17" x14ac:dyDescent="0.2">
      <c r="A117" s="281"/>
      <c r="B117" s="281"/>
      <c r="C117" s="281"/>
      <c r="D117" s="281"/>
      <c r="E117" s="281"/>
      <c r="F117" s="281"/>
      <c r="G117" s="281"/>
      <c r="H117" s="281"/>
      <c r="I117" s="279"/>
      <c r="J117" s="279"/>
      <c r="K117" s="281"/>
      <c r="L117" s="241"/>
      <c r="M117" s="281"/>
      <c r="N117" s="281"/>
      <c r="O117" s="281"/>
      <c r="P117" s="312"/>
      <c r="Q117" s="281"/>
    </row>
    <row r="118" spans="1:17" x14ac:dyDescent="0.2">
      <c r="A118" s="281"/>
      <c r="B118" s="281"/>
      <c r="C118" s="281"/>
      <c r="D118" s="281"/>
      <c r="E118" s="281"/>
      <c r="F118" s="281"/>
      <c r="G118" s="281"/>
      <c r="H118" s="281"/>
      <c r="I118" s="279"/>
      <c r="J118" s="279"/>
      <c r="K118" s="281"/>
      <c r="L118" s="241"/>
      <c r="M118" s="281"/>
      <c r="N118" s="281"/>
      <c r="O118" s="281"/>
      <c r="P118" s="312"/>
      <c r="Q118" s="281"/>
    </row>
    <row r="119" spans="1:17" x14ac:dyDescent="0.2">
      <c r="A119" s="281"/>
      <c r="B119" s="281"/>
      <c r="C119" s="281"/>
      <c r="D119" s="281"/>
      <c r="E119" s="281"/>
      <c r="F119" s="281"/>
      <c r="G119" s="281"/>
      <c r="H119" s="281"/>
      <c r="I119" s="279"/>
      <c r="J119" s="279"/>
      <c r="K119" s="281"/>
      <c r="L119" s="241"/>
      <c r="M119" s="281"/>
      <c r="N119" s="281"/>
      <c r="O119" s="281"/>
      <c r="P119" s="312"/>
      <c r="Q119" s="281"/>
    </row>
    <row r="120" spans="1:17" x14ac:dyDescent="0.2">
      <c r="A120" s="281"/>
      <c r="B120" s="281"/>
      <c r="C120" s="281"/>
      <c r="D120" s="281"/>
      <c r="E120" s="281"/>
      <c r="F120" s="281"/>
      <c r="G120" s="281"/>
      <c r="H120" s="281"/>
      <c r="I120" s="279"/>
      <c r="J120" s="279"/>
      <c r="K120" s="281"/>
      <c r="L120" s="241"/>
      <c r="M120" s="281"/>
      <c r="N120" s="281"/>
      <c r="O120" s="281"/>
      <c r="P120" s="312"/>
      <c r="Q120" s="281"/>
    </row>
    <row r="121" spans="1:17" x14ac:dyDescent="0.2">
      <c r="A121" s="281"/>
      <c r="B121" s="281"/>
      <c r="C121" s="281"/>
      <c r="D121" s="281"/>
      <c r="E121" s="281"/>
      <c r="F121" s="281"/>
      <c r="G121" s="281"/>
      <c r="H121" s="281"/>
      <c r="I121" s="279"/>
      <c r="J121" s="279"/>
      <c r="K121" s="281"/>
      <c r="L121" s="241"/>
      <c r="M121" s="281"/>
      <c r="N121" s="281"/>
      <c r="O121" s="281"/>
      <c r="P121" s="312"/>
      <c r="Q121" s="281"/>
    </row>
    <row r="122" spans="1:17" x14ac:dyDescent="0.2">
      <c r="A122" s="281"/>
      <c r="B122" s="281"/>
      <c r="C122" s="281"/>
      <c r="D122" s="281"/>
      <c r="E122" s="281"/>
      <c r="F122" s="281"/>
      <c r="G122" s="281"/>
      <c r="H122" s="281"/>
      <c r="I122" s="279"/>
      <c r="J122" s="280"/>
      <c r="L122" s="241"/>
      <c r="P122" s="312"/>
      <c r="Q122" s="281"/>
    </row>
    <row r="123" spans="1:17" x14ac:dyDescent="0.2">
      <c r="A123" s="281"/>
      <c r="B123" s="281"/>
      <c r="C123" s="281"/>
      <c r="D123" s="281"/>
      <c r="E123" s="281"/>
      <c r="F123" s="281"/>
      <c r="G123" s="281"/>
      <c r="H123" s="281"/>
      <c r="I123" s="279"/>
      <c r="J123" s="280"/>
      <c r="L123" s="241"/>
      <c r="P123" s="312"/>
      <c r="Q123" s="281"/>
    </row>
    <row r="124" spans="1:17" x14ac:dyDescent="0.2">
      <c r="A124" s="281"/>
      <c r="B124" s="281"/>
      <c r="C124" s="281"/>
      <c r="I124" s="280"/>
      <c r="J124" s="280"/>
      <c r="L124" s="241"/>
      <c r="P124" s="312"/>
    </row>
    <row r="125" spans="1:17" x14ac:dyDescent="0.2">
      <c r="A125" s="281"/>
      <c r="B125" s="281"/>
      <c r="C125" s="281"/>
      <c r="I125" s="280"/>
      <c r="J125" s="280"/>
      <c r="L125" s="241"/>
      <c r="P125" s="312"/>
    </row>
    <row r="126" spans="1:17" x14ac:dyDescent="0.2">
      <c r="A126" s="281"/>
      <c r="B126" s="281"/>
      <c r="C126" s="281"/>
      <c r="I126" s="280"/>
      <c r="J126" s="280"/>
      <c r="L126" s="241"/>
      <c r="P126" s="312"/>
    </row>
    <row r="127" spans="1:17" x14ac:dyDescent="0.2">
      <c r="A127" s="281"/>
      <c r="B127" s="281"/>
      <c r="C127" s="281"/>
      <c r="I127" s="280"/>
      <c r="J127" s="280"/>
      <c r="L127" s="241"/>
      <c r="P127" s="312"/>
    </row>
    <row r="128" spans="1:17" x14ac:dyDescent="0.2">
      <c r="I128" s="280"/>
      <c r="J128" s="280"/>
      <c r="L128" s="241"/>
      <c r="P128" s="312"/>
    </row>
    <row r="129" spans="9:16" x14ac:dyDescent="0.2">
      <c r="I129" s="280"/>
      <c r="J129" s="280"/>
      <c r="L129" s="241"/>
      <c r="P129" s="312"/>
    </row>
    <row r="130" spans="9:16" x14ac:dyDescent="0.2">
      <c r="I130" s="280"/>
      <c r="J130" s="280"/>
      <c r="L130" s="241"/>
      <c r="P130" s="312"/>
    </row>
    <row r="131" spans="9:16" x14ac:dyDescent="0.2">
      <c r="I131" s="280"/>
      <c r="J131" s="280"/>
      <c r="L131" s="241"/>
      <c r="P131" s="312"/>
    </row>
    <row r="132" spans="9:16" x14ac:dyDescent="0.2">
      <c r="I132" s="280"/>
      <c r="J132" s="280"/>
      <c r="L132" s="241"/>
      <c r="P132" s="312"/>
    </row>
    <row r="133" spans="9:16" x14ac:dyDescent="0.2">
      <c r="I133" s="280"/>
      <c r="J133" s="280"/>
      <c r="L133" s="241"/>
      <c r="P133" s="312"/>
    </row>
    <row r="134" spans="9:16" x14ac:dyDescent="0.2">
      <c r="I134" s="280"/>
      <c r="J134" s="280"/>
      <c r="P134" s="312"/>
    </row>
    <row r="135" spans="9:16" x14ac:dyDescent="0.2">
      <c r="I135" s="280"/>
      <c r="J135" s="280"/>
      <c r="P135" s="312"/>
    </row>
    <row r="136" spans="9:16" x14ac:dyDescent="0.2">
      <c r="I136" s="280"/>
      <c r="J136" s="280"/>
      <c r="P136" s="312"/>
    </row>
    <row r="137" spans="9:16" x14ac:dyDescent="0.2">
      <c r="I137" s="280"/>
      <c r="J137" s="280"/>
      <c r="P137" s="312"/>
    </row>
    <row r="138" spans="9:16" x14ac:dyDescent="0.2">
      <c r="I138" s="280"/>
      <c r="J138" s="280"/>
      <c r="P138" s="312"/>
    </row>
    <row r="139" spans="9:16" x14ac:dyDescent="0.2">
      <c r="I139" s="280"/>
      <c r="J139" s="280"/>
      <c r="P139" s="312"/>
    </row>
    <row r="140" spans="9:16" x14ac:dyDescent="0.2">
      <c r="I140" s="280"/>
      <c r="J140" s="280"/>
      <c r="P140" s="312"/>
    </row>
    <row r="141" spans="9:16" x14ac:dyDescent="0.2">
      <c r="I141" s="280"/>
      <c r="J141" s="280"/>
      <c r="P141" s="312"/>
    </row>
    <row r="142" spans="9:16" x14ac:dyDescent="0.2">
      <c r="I142" s="280"/>
      <c r="J142" s="280"/>
      <c r="P142" s="312"/>
    </row>
    <row r="143" spans="9:16" x14ac:dyDescent="0.2">
      <c r="I143" s="280"/>
      <c r="J143" s="280"/>
      <c r="P143" s="312"/>
    </row>
    <row r="144" spans="9:16" x14ac:dyDescent="0.2">
      <c r="I144" s="280"/>
      <c r="J144" s="280"/>
      <c r="P144" s="312"/>
    </row>
    <row r="145" spans="9:16" x14ac:dyDescent="0.2">
      <c r="I145" s="280"/>
      <c r="J145" s="280"/>
      <c r="P145" s="312"/>
    </row>
    <row r="146" spans="9:16" x14ac:dyDescent="0.2">
      <c r="I146" s="280"/>
      <c r="J146" s="280"/>
      <c r="P146" s="312"/>
    </row>
    <row r="147" spans="9:16" x14ac:dyDescent="0.2">
      <c r="I147" s="280"/>
      <c r="J147" s="280"/>
      <c r="P147" s="312"/>
    </row>
    <row r="148" spans="9:16" x14ac:dyDescent="0.2">
      <c r="I148" s="280"/>
      <c r="J148" s="280"/>
      <c r="P148" s="312"/>
    </row>
    <row r="149" spans="9:16" x14ac:dyDescent="0.2">
      <c r="I149" s="280"/>
      <c r="J149" s="280"/>
      <c r="P149" s="312"/>
    </row>
    <row r="150" spans="9:16" x14ac:dyDescent="0.2">
      <c r="I150" s="280"/>
      <c r="J150" s="280"/>
      <c r="P150" s="312"/>
    </row>
    <row r="151" spans="9:16" x14ac:dyDescent="0.2">
      <c r="I151" s="280"/>
      <c r="J151" s="280"/>
      <c r="P151" s="312"/>
    </row>
    <row r="152" spans="9:16" x14ac:dyDescent="0.2">
      <c r="I152" s="280"/>
      <c r="J152" s="280"/>
      <c r="P152" s="312"/>
    </row>
    <row r="153" spans="9:16" x14ac:dyDescent="0.2">
      <c r="I153" s="280"/>
      <c r="J153" s="280"/>
      <c r="P153" s="312"/>
    </row>
    <row r="154" spans="9:16" x14ac:dyDescent="0.2">
      <c r="I154" s="280"/>
      <c r="J154" s="280"/>
      <c r="P154" s="312"/>
    </row>
    <row r="155" spans="9:16" x14ac:dyDescent="0.2">
      <c r="I155" s="280"/>
      <c r="J155" s="280"/>
      <c r="P155" s="312"/>
    </row>
    <row r="156" spans="9:16" x14ac:dyDescent="0.2">
      <c r="I156" s="280"/>
      <c r="J156" s="280"/>
      <c r="P156" s="312"/>
    </row>
    <row r="157" spans="9:16" x14ac:dyDescent="0.2">
      <c r="I157" s="280"/>
      <c r="J157" s="280"/>
      <c r="P157" s="312"/>
    </row>
    <row r="158" spans="9:16" x14ac:dyDescent="0.2">
      <c r="I158" s="280"/>
      <c r="J158" s="280"/>
      <c r="P158" s="312"/>
    </row>
    <row r="159" spans="9:16" x14ac:dyDescent="0.2">
      <c r="I159" s="280"/>
      <c r="J159" s="280"/>
      <c r="P159" s="312"/>
    </row>
    <row r="160" spans="9:16" x14ac:dyDescent="0.2">
      <c r="I160" s="280"/>
      <c r="J160" s="280"/>
      <c r="P160" s="312"/>
    </row>
    <row r="161" spans="9:16" x14ac:dyDescent="0.2">
      <c r="I161" s="280"/>
      <c r="J161" s="280"/>
      <c r="P161" s="312"/>
    </row>
    <row r="162" spans="9:16" x14ac:dyDescent="0.2">
      <c r="I162" s="280"/>
      <c r="J162" s="280"/>
      <c r="P162" s="312"/>
    </row>
    <row r="163" spans="9:16" x14ac:dyDescent="0.2">
      <c r="I163" s="280"/>
      <c r="J163" s="280"/>
      <c r="P163" s="312"/>
    </row>
    <row r="164" spans="9:16" x14ac:dyDescent="0.2">
      <c r="I164" s="280"/>
      <c r="J164" s="280"/>
      <c r="P164" s="312"/>
    </row>
    <row r="165" spans="9:16" x14ac:dyDescent="0.2">
      <c r="I165" s="280"/>
      <c r="J165" s="280"/>
      <c r="P165" s="312"/>
    </row>
    <row r="166" spans="9:16" x14ac:dyDescent="0.2">
      <c r="I166" s="280"/>
      <c r="J166" s="280"/>
      <c r="P166" s="312"/>
    </row>
    <row r="167" spans="9:16" x14ac:dyDescent="0.2">
      <c r="I167" s="280"/>
      <c r="J167" s="280"/>
      <c r="P167" s="312"/>
    </row>
    <row r="168" spans="9:16" x14ac:dyDescent="0.2">
      <c r="I168" s="280"/>
      <c r="J168" s="280"/>
      <c r="P168" s="312"/>
    </row>
    <row r="169" spans="9:16" x14ac:dyDescent="0.2">
      <c r="I169" s="280"/>
      <c r="J169" s="280"/>
      <c r="P169" s="312"/>
    </row>
    <row r="170" spans="9:16" x14ac:dyDescent="0.2">
      <c r="I170" s="280"/>
      <c r="P170" s="312"/>
    </row>
    <row r="171" spans="9:16" x14ac:dyDescent="0.2">
      <c r="I171" s="280"/>
      <c r="P171" s="312"/>
    </row>
    <row r="172" spans="9:16" x14ac:dyDescent="0.2">
      <c r="P172" s="312"/>
    </row>
    <row r="173" spans="9:16" x14ac:dyDescent="0.2">
      <c r="P173" s="312"/>
    </row>
    <row r="174" spans="9:16" x14ac:dyDescent="0.2">
      <c r="P174" s="312"/>
    </row>
    <row r="175" spans="9:16" x14ac:dyDescent="0.2">
      <c r="P175" s="312"/>
    </row>
    <row r="176" spans="9:16" x14ac:dyDescent="0.2">
      <c r="P176" s="312"/>
    </row>
    <row r="177" spans="16:16" x14ac:dyDescent="0.2">
      <c r="P177" s="312"/>
    </row>
    <row r="178" spans="16:16" x14ac:dyDescent="0.2">
      <c r="P178" s="312"/>
    </row>
    <row r="179" spans="16:16" x14ac:dyDescent="0.2">
      <c r="P179" s="312"/>
    </row>
    <row r="180" spans="16:16" x14ac:dyDescent="0.2">
      <c r="P180" s="312"/>
    </row>
    <row r="181" spans="16:16" x14ac:dyDescent="0.2">
      <c r="P181" s="312"/>
    </row>
    <row r="182" spans="16:16" x14ac:dyDescent="0.2">
      <c r="P182" s="312"/>
    </row>
    <row r="183" spans="16:16" x14ac:dyDescent="0.2">
      <c r="P183" s="312"/>
    </row>
    <row r="184" spans="16:16" x14ac:dyDescent="0.2">
      <c r="P184" s="312"/>
    </row>
    <row r="185" spans="16:16" x14ac:dyDescent="0.2">
      <c r="P185" s="312"/>
    </row>
    <row r="186" spans="16:16" x14ac:dyDescent="0.2">
      <c r="P186" s="312"/>
    </row>
    <row r="187" spans="16:16" x14ac:dyDescent="0.2">
      <c r="P187" s="312"/>
    </row>
    <row r="188" spans="16:16" x14ac:dyDescent="0.2">
      <c r="P188" s="312"/>
    </row>
    <row r="189" spans="16:16" x14ac:dyDescent="0.2">
      <c r="P189" s="312"/>
    </row>
    <row r="190" spans="16:16" x14ac:dyDescent="0.2">
      <c r="P190" s="312"/>
    </row>
    <row r="191" spans="16:16" x14ac:dyDescent="0.2">
      <c r="P191" s="312"/>
    </row>
    <row r="192" spans="16:16" x14ac:dyDescent="0.2">
      <c r="P192" s="312"/>
    </row>
    <row r="193" spans="16:16" x14ac:dyDescent="0.2">
      <c r="P193" s="312"/>
    </row>
    <row r="194" spans="16:16" x14ac:dyDescent="0.2">
      <c r="P194" s="312"/>
    </row>
    <row r="195" spans="16:16" x14ac:dyDescent="0.2">
      <c r="P195" s="312"/>
    </row>
    <row r="196" spans="16:16" x14ac:dyDescent="0.2">
      <c r="P196" s="312"/>
    </row>
    <row r="197" spans="16:16" x14ac:dyDescent="0.2">
      <c r="P197" s="312"/>
    </row>
  </sheetData>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rowBreaks count="2" manualBreakCount="2">
    <brk id="43"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8578"/>
  </sheetPr>
  <dimension ref="A1:AS72"/>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5" x14ac:dyDescent="0.2"/>
  <cols>
    <col min="1" max="1" width="6.140625" style="455" customWidth="1"/>
    <col min="2" max="3" width="2.28515625" style="455" customWidth="1"/>
    <col min="4" max="4" width="11.42578125" style="455" customWidth="1"/>
    <col min="5" max="5" width="29.7109375" style="455" customWidth="1"/>
    <col min="6" max="6" width="4.42578125" style="455" customWidth="1"/>
    <col min="7" max="7" width="2.28515625" style="455" customWidth="1"/>
    <col min="8" max="8" width="19.42578125" style="455" customWidth="1"/>
    <col min="9" max="9" width="2.28515625" style="455" customWidth="1"/>
    <col min="10" max="10" width="9.42578125" style="455" customWidth="1"/>
    <col min="11" max="11" width="3.42578125" style="455" customWidth="1"/>
    <col min="12" max="12" width="14.7109375" style="455" customWidth="1"/>
    <col min="13" max="13" width="2.28515625" style="455" customWidth="1"/>
    <col min="14" max="14" width="14.7109375" style="455" customWidth="1"/>
    <col min="15" max="15" width="2.28515625" style="455" customWidth="1"/>
    <col min="16" max="16" width="13.85546875" style="472" customWidth="1"/>
    <col min="17" max="17" width="2.28515625" style="466" customWidth="1"/>
    <col min="18" max="18" width="12.42578125" style="472" customWidth="1"/>
    <col min="19" max="19" width="32" style="472" customWidth="1"/>
    <col min="20" max="20" width="12.42578125" style="411"/>
    <col min="21" max="21" width="8.7109375" style="659" customWidth="1"/>
    <col min="22" max="22" width="8.7109375" style="398" customWidth="1"/>
    <col min="23" max="23" width="8.7109375" style="659" customWidth="1"/>
    <col min="24" max="28" width="9.140625" style="398" customWidth="1"/>
    <col min="29" max="31" width="9.140625" style="703" customWidth="1"/>
    <col min="32" max="34" width="10.42578125" style="703" customWidth="1"/>
    <col min="35" max="35" width="9.140625" style="398" customWidth="1"/>
    <col min="36" max="36" width="12.42578125" style="398"/>
    <col min="37" max="16384" width="12.42578125" style="455"/>
  </cols>
  <sheetData>
    <row r="1" spans="1:45" s="445" customFormat="1" ht="18" x14ac:dyDescent="0.25">
      <c r="A1" s="170">
        <f>rev_code</f>
        <v>1</v>
      </c>
      <c r="B1" s="171"/>
      <c r="C1" s="63"/>
      <c r="D1" s="64" t="s">
        <v>503</v>
      </c>
      <c r="E1" s="440"/>
      <c r="F1" s="440"/>
      <c r="G1" s="440"/>
      <c r="H1" s="440"/>
      <c r="I1" s="440"/>
      <c r="J1" s="440"/>
      <c r="K1" s="440"/>
      <c r="L1" s="440"/>
      <c r="M1" s="440"/>
      <c r="N1" s="440"/>
      <c r="O1" s="440"/>
      <c r="P1" s="441"/>
      <c r="Q1" s="442"/>
      <c r="R1" s="441"/>
      <c r="S1" s="443"/>
      <c r="T1" s="444"/>
      <c r="U1" s="658"/>
      <c r="V1" s="726"/>
      <c r="W1" s="658"/>
      <c r="X1" s="726"/>
      <c r="Y1" s="726"/>
      <c r="Z1" s="726"/>
      <c r="AA1" s="726"/>
      <c r="AB1" s="726"/>
      <c r="AC1" s="697"/>
      <c r="AD1" s="697"/>
      <c r="AE1" s="697"/>
      <c r="AF1" s="697"/>
      <c r="AG1" s="697"/>
      <c r="AH1" s="697"/>
      <c r="AI1" s="726"/>
      <c r="AJ1" s="726"/>
    </row>
    <row r="3" spans="1:45" s="445" customFormat="1" ht="18" x14ac:dyDescent="0.25">
      <c r="A3" s="446"/>
      <c r="B3" s="446"/>
      <c r="C3" s="446"/>
      <c r="D3" s="176" t="s">
        <v>0</v>
      </c>
      <c r="E3" s="768" t="str">
        <f>IF(agency="","",agency)</f>
        <v xml:space="preserve"> </v>
      </c>
      <c r="F3" s="768"/>
      <c r="G3" s="768"/>
      <c r="H3" s="768"/>
      <c r="I3" s="768"/>
      <c r="J3" s="768"/>
      <c r="K3" s="768"/>
      <c r="L3" s="768"/>
      <c r="M3" s="768"/>
      <c r="N3" s="177" t="s">
        <v>1</v>
      </c>
      <c r="O3" s="769" t="str">
        <f>IF(date="","",date)</f>
        <v xml:space="preserve"> </v>
      </c>
      <c r="P3" s="769"/>
      <c r="Q3" s="769"/>
      <c r="R3" s="253"/>
      <c r="S3" s="447"/>
      <c r="T3" s="444"/>
      <c r="U3" s="658"/>
      <c r="V3" s="726"/>
      <c r="W3" s="658"/>
      <c r="X3" s="726"/>
      <c r="Y3" s="726"/>
      <c r="Z3" s="726"/>
      <c r="AA3" s="726"/>
      <c r="AB3" s="726"/>
      <c r="AC3" s="697"/>
      <c r="AD3" s="697"/>
      <c r="AE3" s="697"/>
      <c r="AF3" s="697"/>
      <c r="AG3" s="697"/>
      <c r="AH3" s="697"/>
      <c r="AI3" s="726"/>
      <c r="AJ3" s="726"/>
    </row>
    <row r="4" spans="1:45" s="445" customFormat="1" ht="18" x14ac:dyDescent="0.25">
      <c r="A4" s="446"/>
      <c r="B4" s="446"/>
      <c r="C4" s="446"/>
      <c r="D4" s="176"/>
      <c r="E4" s="176"/>
      <c r="F4" s="176"/>
      <c r="G4" s="181"/>
      <c r="H4" s="181"/>
      <c r="I4" s="181"/>
      <c r="J4" s="181"/>
      <c r="K4" s="181"/>
      <c r="L4" s="181"/>
      <c r="M4" s="181"/>
      <c r="N4" s="177"/>
      <c r="O4" s="182"/>
      <c r="P4" s="245"/>
      <c r="Q4" s="328"/>
      <c r="R4" s="253"/>
      <c r="S4" s="447"/>
      <c r="T4" s="444"/>
      <c r="U4" s="658"/>
      <c r="V4" s="726"/>
      <c r="W4" s="658"/>
      <c r="X4" s="726"/>
      <c r="Y4" s="726"/>
      <c r="Z4" s="726"/>
      <c r="AA4" s="726"/>
      <c r="AB4" s="726"/>
      <c r="AC4" s="715"/>
      <c r="AD4" s="715"/>
      <c r="AE4" s="715"/>
      <c r="AF4" s="715"/>
      <c r="AG4" s="715"/>
      <c r="AH4" s="715"/>
      <c r="AI4" s="726"/>
      <c r="AJ4" s="726"/>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183"/>
      <c r="V5" s="267"/>
      <c r="W5" s="183"/>
      <c r="X5" s="267"/>
      <c r="Y5" s="267"/>
      <c r="Z5" s="267"/>
      <c r="AA5" s="267"/>
      <c r="AB5" s="701"/>
      <c r="AC5" s="387"/>
      <c r="AD5" s="387"/>
      <c r="AE5" s="387"/>
      <c r="AF5" s="387"/>
      <c r="AG5" s="387"/>
      <c r="AH5" s="387"/>
      <c r="AI5" s="267"/>
      <c r="AJ5" s="267"/>
      <c r="AK5" s="183"/>
      <c r="AL5" s="183"/>
      <c r="AM5" s="183"/>
      <c r="AN5" s="183"/>
      <c r="AO5" s="183"/>
      <c r="AP5" s="183"/>
      <c r="AQ5" s="183"/>
      <c r="AR5" s="183"/>
      <c r="AS5" s="183"/>
    </row>
    <row r="6" spans="1:45" s="445" customFormat="1" ht="18" x14ac:dyDescent="0.25">
      <c r="A6" s="446"/>
      <c r="B6" s="446"/>
      <c r="C6" s="446"/>
      <c r="D6" s="446"/>
      <c r="E6" s="446"/>
      <c r="F6" s="446"/>
      <c r="G6" s="446"/>
      <c r="H6" s="446"/>
      <c r="I6" s="446"/>
      <c r="J6" s="446"/>
      <c r="K6" s="446"/>
      <c r="L6" s="446"/>
      <c r="M6" s="446"/>
      <c r="N6" s="446"/>
      <c r="O6" s="446"/>
      <c r="P6" s="448"/>
      <c r="Q6" s="449"/>
      <c r="R6" s="448"/>
      <c r="S6" s="447"/>
      <c r="T6" s="444"/>
      <c r="U6" s="658"/>
      <c r="V6" s="726"/>
      <c r="W6" s="658"/>
      <c r="X6" s="726"/>
      <c r="Y6" s="726"/>
      <c r="Z6" s="726"/>
      <c r="AA6" s="726"/>
      <c r="AB6" s="726"/>
      <c r="AC6" s="697"/>
      <c r="AD6" s="697"/>
      <c r="AE6" s="697"/>
      <c r="AF6" s="697"/>
      <c r="AG6" s="697"/>
      <c r="AH6" s="697"/>
      <c r="AI6" s="726"/>
      <c r="AJ6" s="726"/>
    </row>
    <row r="7" spans="1:45" s="411" customFormat="1" x14ac:dyDescent="0.2">
      <c r="A7" s="615"/>
      <c r="B7" s="615"/>
      <c r="C7" s="615"/>
      <c r="D7" s="615"/>
      <c r="F7" s="620" t="s">
        <v>436</v>
      </c>
      <c r="G7" s="620"/>
      <c r="H7" s="621">
        <f>NR</f>
        <v>0</v>
      </c>
      <c r="I7" s="622" t="s">
        <v>502</v>
      </c>
      <c r="J7" s="615"/>
      <c r="K7" s="615"/>
      <c r="L7" s="615"/>
      <c r="M7" s="615"/>
      <c r="N7" s="615"/>
      <c r="O7" s="615"/>
      <c r="P7" s="614"/>
      <c r="Q7" s="458"/>
      <c r="R7" s="614"/>
      <c r="S7" s="472"/>
      <c r="U7" s="659"/>
      <c r="V7" s="398"/>
      <c r="W7" s="659"/>
      <c r="X7" s="398"/>
      <c r="Y7" s="398"/>
      <c r="Z7" s="398"/>
      <c r="AA7" s="398"/>
      <c r="AB7" s="398"/>
      <c r="AC7" s="703"/>
      <c r="AD7" s="703"/>
      <c r="AE7" s="703"/>
      <c r="AF7" s="703"/>
      <c r="AG7" s="703"/>
      <c r="AH7" s="703"/>
      <c r="AI7" s="398"/>
      <c r="AJ7" s="398"/>
    </row>
    <row r="8" spans="1:45" s="445" customFormat="1" ht="18" x14ac:dyDescent="0.25">
      <c r="A8" s="446"/>
      <c r="B8" s="446"/>
      <c r="C8" s="446"/>
      <c r="D8" s="446"/>
      <c r="F8" s="184"/>
      <c r="G8" s="184"/>
      <c r="H8" s="270"/>
      <c r="I8" s="446"/>
      <c r="J8" s="446"/>
      <c r="K8" s="446"/>
      <c r="L8" s="446"/>
      <c r="M8" s="446"/>
      <c r="N8" s="446"/>
      <c r="O8" s="446"/>
      <c r="P8" s="448"/>
      <c r="Q8" s="449"/>
      <c r="R8" s="448"/>
      <c r="S8" s="447"/>
      <c r="T8" s="444"/>
      <c r="U8" s="658"/>
      <c r="V8" s="726"/>
      <c r="W8" s="658"/>
      <c r="X8" s="726"/>
      <c r="Y8" s="726"/>
      <c r="Z8" s="726"/>
      <c r="AA8" s="726"/>
      <c r="AB8" s="726"/>
      <c r="AC8" s="697"/>
      <c r="AD8" s="697"/>
      <c r="AE8" s="697"/>
      <c r="AF8" s="697"/>
      <c r="AG8" s="697"/>
      <c r="AH8" s="697"/>
      <c r="AI8" s="726"/>
      <c r="AJ8" s="726"/>
    </row>
    <row r="9" spans="1:45" s="451" customFormat="1" x14ac:dyDescent="0.2">
      <c r="H9" s="235" t="s">
        <v>106</v>
      </c>
      <c r="L9" s="773" t="s">
        <v>3</v>
      </c>
      <c r="M9" s="773"/>
      <c r="N9" s="773"/>
      <c r="P9" s="601" t="s">
        <v>74</v>
      </c>
      <c r="Q9" s="339"/>
      <c r="R9" s="603"/>
      <c r="S9" s="614"/>
      <c r="T9" s="615"/>
      <c r="U9" s="660"/>
      <c r="V9" s="705"/>
      <c r="W9" s="779"/>
      <c r="X9" s="705"/>
      <c r="Y9" s="705"/>
      <c r="Z9" s="705"/>
      <c r="AA9" s="727"/>
      <c r="AB9" s="727"/>
      <c r="AC9" s="704"/>
      <c r="AD9" s="704"/>
      <c r="AE9" s="704"/>
      <c r="AF9" s="704"/>
      <c r="AG9" s="704"/>
      <c r="AH9" s="704"/>
      <c r="AI9" s="727"/>
      <c r="AJ9" s="727"/>
    </row>
    <row r="10" spans="1:45" s="451" customFormat="1" x14ac:dyDescent="0.2">
      <c r="A10" s="450"/>
      <c r="C10" s="616" t="s">
        <v>82</v>
      </c>
      <c r="D10" s="617"/>
      <c r="E10" s="617"/>
      <c r="F10" s="452"/>
      <c r="H10" s="596" t="s">
        <v>479</v>
      </c>
      <c r="I10" s="300"/>
      <c r="J10" s="611" t="s">
        <v>144</v>
      </c>
      <c r="L10" s="608" t="s">
        <v>107</v>
      </c>
      <c r="M10" s="235"/>
      <c r="N10" s="605" t="s">
        <v>7</v>
      </c>
      <c r="P10" s="609" t="s">
        <v>32</v>
      </c>
      <c r="Q10" s="339"/>
      <c r="R10" s="618" t="s">
        <v>105</v>
      </c>
      <c r="S10" s="619"/>
      <c r="T10" s="615"/>
      <c r="U10" s="660"/>
      <c r="V10" s="727"/>
      <c r="W10" s="660"/>
      <c r="X10" s="727"/>
      <c r="Y10" s="727"/>
      <c r="Z10" s="727"/>
      <c r="AA10" s="727"/>
      <c r="AB10" s="727"/>
      <c r="AC10" s="728" t="s">
        <v>276</v>
      </c>
      <c r="AD10" s="704"/>
      <c r="AE10" s="704"/>
      <c r="AF10" s="704"/>
      <c r="AG10" s="704"/>
      <c r="AH10" s="704"/>
      <c r="AI10" s="727"/>
      <c r="AJ10" s="727"/>
    </row>
    <row r="11" spans="1:45" x14ac:dyDescent="0.2">
      <c r="A11" s="450"/>
      <c r="B11" s="451"/>
      <c r="C11" s="450"/>
      <c r="D11" s="452"/>
      <c r="E11" s="452"/>
      <c r="F11" s="452"/>
      <c r="G11" s="451"/>
      <c r="H11" s="203"/>
      <c r="I11" s="300"/>
      <c r="J11" s="334"/>
      <c r="K11" s="451"/>
      <c r="L11" s="392"/>
      <c r="M11" s="336"/>
      <c r="N11" s="337"/>
      <c r="O11" s="451"/>
      <c r="P11" s="338"/>
      <c r="Q11" s="339"/>
      <c r="R11" s="453"/>
      <c r="S11" s="454"/>
      <c r="AC11" s="706" t="s">
        <v>10</v>
      </c>
      <c r="AD11" s="704">
        <v>1250</v>
      </c>
      <c r="AE11" s="704">
        <v>2500</v>
      </c>
      <c r="AF11" s="704">
        <v>5000</v>
      </c>
      <c r="AG11" s="704">
        <v>10000</v>
      </c>
      <c r="AH11" s="706" t="s">
        <v>91</v>
      </c>
      <c r="AI11" s="587"/>
    </row>
    <row r="12" spans="1:45" x14ac:dyDescent="0.2">
      <c r="B12" s="456" t="s">
        <v>288</v>
      </c>
      <c r="C12" s="450"/>
      <c r="D12" s="452"/>
      <c r="E12" s="452"/>
      <c r="F12" s="452"/>
      <c r="G12" s="451"/>
      <c r="H12" s="451"/>
      <c r="I12" s="451"/>
      <c r="J12" s="450"/>
      <c r="K12" s="451"/>
      <c r="L12" s="450"/>
      <c r="M12" s="451"/>
      <c r="N12" s="450"/>
      <c r="O12" s="451"/>
      <c r="P12" s="457"/>
      <c r="Q12" s="458"/>
      <c r="R12" s="459"/>
      <c r="S12" s="454"/>
      <c r="AC12" s="704">
        <v>1250</v>
      </c>
      <c r="AD12" s="704">
        <v>2500</v>
      </c>
      <c r="AE12" s="704">
        <v>5000</v>
      </c>
      <c r="AF12" s="704">
        <v>10000</v>
      </c>
      <c r="AG12" s="704">
        <v>25000</v>
      </c>
      <c r="AH12" s="704">
        <v>25000</v>
      </c>
      <c r="AI12" s="588"/>
    </row>
    <row r="13" spans="1:45" ht="24" customHeight="1" x14ac:dyDescent="0.2">
      <c r="C13" s="460" t="s">
        <v>52</v>
      </c>
      <c r="G13" s="284" t="s">
        <v>19</v>
      </c>
      <c r="H13" s="461">
        <f>+NR-tot_exp</f>
        <v>0</v>
      </c>
      <c r="I13" s="462"/>
      <c r="J13" s="463" t="e">
        <f>+(H13/NR)*100</f>
        <v>#DIV/0!</v>
      </c>
      <c r="K13" s="464" t="s">
        <v>11</v>
      </c>
      <c r="L13" s="241">
        <f>IF(OR($A$1&lt;1,$A$1&gt;7),0,HLOOKUP($A$1,TABLE,+AB14+1))</f>
        <v>22.400000000000002</v>
      </c>
      <c r="N13" s="460" t="s">
        <v>12</v>
      </c>
      <c r="P13" s="465" t="e">
        <f>IF(ISTEXT(L13),"   N.A.",ABS(L13-J13))</f>
        <v>#DIV/0!</v>
      </c>
      <c r="R13" s="315"/>
      <c r="S13" s="315"/>
      <c r="Z13" s="707" t="s">
        <v>149</v>
      </c>
      <c r="AA13" s="707"/>
      <c r="AC13" s="708">
        <v>1</v>
      </c>
      <c r="AD13" s="708">
        <v>2</v>
      </c>
      <c r="AE13" s="708">
        <v>3</v>
      </c>
      <c r="AF13" s="708">
        <v>4</v>
      </c>
      <c r="AG13" s="708">
        <v>5</v>
      </c>
      <c r="AH13" s="708">
        <v>6</v>
      </c>
    </row>
    <row r="14" spans="1:45" x14ac:dyDescent="0.2">
      <c r="C14" s="460"/>
      <c r="D14" s="467" t="s">
        <v>127</v>
      </c>
      <c r="G14" s="462"/>
      <c r="H14" s="462"/>
      <c r="I14" s="462"/>
      <c r="J14" s="468"/>
      <c r="K14" s="468"/>
      <c r="L14" s="241">
        <f>IF(OR($A$1&lt;1,$A$1&gt;7),0,HLOOKUP($A$1,TABLE,+AB15+1))</f>
        <v>33.300000000000004</v>
      </c>
      <c r="N14" s="469" t="s">
        <v>338</v>
      </c>
      <c r="P14" s="465">
        <f>IF(ISTEXT(L14),"   N.A.",ABS(L14-J14))</f>
        <v>33.300000000000004</v>
      </c>
      <c r="R14" s="315"/>
      <c r="S14" s="315"/>
      <c r="Z14" s="714" t="s">
        <v>165</v>
      </c>
      <c r="AA14" s="700" t="s">
        <v>384</v>
      </c>
      <c r="AB14" s="398">
        <v>1</v>
      </c>
      <c r="AC14" s="703">
        <v>22.400000000000002</v>
      </c>
      <c r="AD14" s="703">
        <v>24.4</v>
      </c>
      <c r="AE14" s="703">
        <v>23.400000000000002</v>
      </c>
      <c r="AF14" s="703">
        <v>19.7</v>
      </c>
      <c r="AG14" s="703">
        <v>20.9</v>
      </c>
      <c r="AH14" s="703">
        <v>14.299999999999999</v>
      </c>
    </row>
    <row r="15" spans="1:45" x14ac:dyDescent="0.2">
      <c r="G15" s="462"/>
      <c r="H15" s="462"/>
      <c r="I15" s="462"/>
      <c r="J15" s="468"/>
      <c r="K15" s="468"/>
      <c r="L15" s="468"/>
      <c r="N15" s="469"/>
      <c r="P15" s="465"/>
      <c r="R15" s="454"/>
      <c r="S15" s="454"/>
      <c r="Z15" s="714" t="s">
        <v>165</v>
      </c>
      <c r="AA15" s="700" t="s">
        <v>385</v>
      </c>
      <c r="AB15" s="398">
        <v>2</v>
      </c>
      <c r="AC15" s="703">
        <v>33.300000000000004</v>
      </c>
      <c r="AD15" s="703">
        <v>35.5</v>
      </c>
      <c r="AE15" s="703">
        <v>33.200000000000003</v>
      </c>
      <c r="AF15" s="703">
        <v>27.400000000000002</v>
      </c>
      <c r="AG15" s="703">
        <v>26.400000000000002</v>
      </c>
      <c r="AH15" s="703">
        <v>21.9</v>
      </c>
    </row>
    <row r="16" spans="1:45" x14ac:dyDescent="0.2">
      <c r="C16" s="455" t="s">
        <v>132</v>
      </c>
      <c r="G16" s="284" t="s">
        <v>19</v>
      </c>
      <c r="H16" s="461">
        <f>+H17+H18+H19+H20</f>
        <v>0</v>
      </c>
      <c r="J16" s="463" t="e">
        <f>+(H16/NR)*100</f>
        <v>#DIV/0!</v>
      </c>
      <c r="K16" s="464" t="s">
        <v>11</v>
      </c>
      <c r="L16" s="241">
        <f>IF(OR($A$1&lt;1,$A$1&gt;7),0,HLOOKUP($A$1,TABLE,+AB16+1))</f>
        <v>15.4</v>
      </c>
      <c r="N16" s="460" t="s">
        <v>12</v>
      </c>
      <c r="P16" s="465" t="e">
        <f>IF(ISTEXT(L16),"   N.A.",ABS(L16-J16))</f>
        <v>#DIV/0!</v>
      </c>
      <c r="R16" s="315"/>
      <c r="S16" s="315"/>
      <c r="Z16" s="714" t="s">
        <v>166</v>
      </c>
      <c r="AA16" s="700" t="s">
        <v>384</v>
      </c>
      <c r="AB16" s="398">
        <v>3</v>
      </c>
      <c r="AC16" s="703">
        <v>15.4</v>
      </c>
      <c r="AD16" s="703">
        <v>14.899999999999999</v>
      </c>
      <c r="AE16" s="703">
        <v>12.9</v>
      </c>
      <c r="AF16" s="703">
        <v>13</v>
      </c>
      <c r="AG16" s="703">
        <v>13.200000000000001</v>
      </c>
      <c r="AH16" s="703">
        <v>8.3000000000000007</v>
      </c>
    </row>
    <row r="17" spans="2:34" x14ac:dyDescent="0.2">
      <c r="D17" s="470" t="s">
        <v>128</v>
      </c>
      <c r="G17" s="284"/>
      <c r="H17" s="471">
        <f>+H13</f>
        <v>0</v>
      </c>
      <c r="I17" s="462"/>
      <c r="J17" s="468"/>
      <c r="K17" s="468"/>
      <c r="L17" s="241">
        <f>IF(OR($A$1&lt;1,$A$1&gt;7),0,HLOOKUP($A$1,TABLE,+AB17+1))</f>
        <v>25.8</v>
      </c>
      <c r="N17" s="469" t="s">
        <v>338</v>
      </c>
      <c r="P17" s="465">
        <f>IF(ISTEXT(L17),"   N.A.",ABS(L17-J17))</f>
        <v>25.8</v>
      </c>
      <c r="R17" s="315"/>
      <c r="S17" s="315"/>
      <c r="Z17" s="714" t="s">
        <v>166</v>
      </c>
      <c r="AA17" s="700" t="s">
        <v>385</v>
      </c>
      <c r="AB17" s="398">
        <v>4</v>
      </c>
      <c r="AC17" s="703">
        <v>25.8</v>
      </c>
      <c r="AD17" s="703">
        <v>25.5</v>
      </c>
      <c r="AE17" s="703">
        <v>22.400000000000002</v>
      </c>
      <c r="AF17" s="703">
        <v>22.8</v>
      </c>
      <c r="AG17" s="703">
        <v>19.8</v>
      </c>
      <c r="AH17" s="703">
        <v>14.2</v>
      </c>
    </row>
    <row r="18" spans="2:34" x14ac:dyDescent="0.2">
      <c r="D18" s="470" t="s">
        <v>129</v>
      </c>
      <c r="G18" s="284"/>
      <c r="H18" s="471">
        <f>-contingents</f>
        <v>0</v>
      </c>
      <c r="I18" s="462"/>
      <c r="J18" s="468"/>
      <c r="K18" s="468"/>
      <c r="L18" s="468"/>
      <c r="N18" s="469"/>
      <c r="P18" s="465"/>
      <c r="R18" s="315"/>
      <c r="S18" s="315"/>
      <c r="Z18" s="714" t="s">
        <v>133</v>
      </c>
      <c r="AA18" s="700" t="s">
        <v>384</v>
      </c>
      <c r="AB18" s="398">
        <v>5</v>
      </c>
      <c r="AC18" s="703">
        <v>25.7</v>
      </c>
      <c r="AD18" s="703">
        <v>27.500000000000004</v>
      </c>
      <c r="AE18" s="703">
        <v>25.4</v>
      </c>
      <c r="AF18" s="703">
        <v>22.400000000000002</v>
      </c>
      <c r="AG18" s="703">
        <v>23.200000000000003</v>
      </c>
      <c r="AH18" s="703">
        <v>20</v>
      </c>
    </row>
    <row r="19" spans="2:34" x14ac:dyDescent="0.2">
      <c r="D19" s="470" t="s">
        <v>130</v>
      </c>
      <c r="G19" s="284"/>
      <c r="H19" s="471">
        <f>-bonus</f>
        <v>0</v>
      </c>
      <c r="I19" s="462"/>
      <c r="R19" s="454"/>
      <c r="S19" s="454"/>
      <c r="Z19" s="714" t="s">
        <v>133</v>
      </c>
      <c r="AA19" s="700" t="s">
        <v>385</v>
      </c>
      <c r="AB19" s="398">
        <v>6</v>
      </c>
      <c r="AC19" s="703">
        <v>36.4</v>
      </c>
      <c r="AD19" s="703">
        <v>35.799999999999997</v>
      </c>
      <c r="AE19" s="703">
        <v>35.799999999999997</v>
      </c>
      <c r="AF19" s="703">
        <v>29.299999999999997</v>
      </c>
      <c r="AG19" s="703">
        <v>29.099999999999998</v>
      </c>
      <c r="AH19" s="703">
        <v>26.5</v>
      </c>
    </row>
    <row r="20" spans="2:34" x14ac:dyDescent="0.2">
      <c r="D20" s="470" t="s">
        <v>131</v>
      </c>
      <c r="G20" s="284"/>
      <c r="H20" s="471">
        <f>-investment</f>
        <v>0</v>
      </c>
      <c r="I20" s="462"/>
      <c r="J20" s="468"/>
      <c r="K20" s="468"/>
      <c r="L20" s="468"/>
      <c r="N20" s="469"/>
      <c r="P20" s="465"/>
      <c r="R20" s="454"/>
      <c r="S20" s="454"/>
      <c r="Z20" s="714" t="s">
        <v>167</v>
      </c>
      <c r="AA20" s="700" t="s">
        <v>384</v>
      </c>
      <c r="AB20" s="398">
        <v>7</v>
      </c>
      <c r="AC20" s="703">
        <v>22.8</v>
      </c>
      <c r="AD20" s="703">
        <v>26.700000000000003</v>
      </c>
      <c r="AE20" s="703">
        <v>24.3</v>
      </c>
      <c r="AF20" s="703">
        <v>22.1</v>
      </c>
      <c r="AG20" s="703">
        <v>22.5</v>
      </c>
      <c r="AH20" s="703">
        <v>15.8</v>
      </c>
    </row>
    <row r="21" spans="2:34" x14ac:dyDescent="0.2">
      <c r="P21" s="473"/>
      <c r="R21" s="454"/>
      <c r="S21" s="454"/>
      <c r="Z21" s="714" t="s">
        <v>167</v>
      </c>
      <c r="AA21" s="700" t="s">
        <v>385</v>
      </c>
      <c r="AB21" s="398">
        <v>8</v>
      </c>
      <c r="AC21" s="703">
        <v>32.5</v>
      </c>
      <c r="AD21" s="703">
        <v>37.9</v>
      </c>
      <c r="AE21" s="703">
        <v>33.200000000000003</v>
      </c>
      <c r="AF21" s="703">
        <v>28.000000000000004</v>
      </c>
      <c r="AG21" s="703">
        <v>28.599999999999998</v>
      </c>
      <c r="AH21" s="703">
        <v>22.1</v>
      </c>
    </row>
    <row r="22" spans="2:34" x14ac:dyDescent="0.2">
      <c r="P22" s="473"/>
      <c r="R22" s="454"/>
      <c r="S22" s="454"/>
      <c r="Z22" s="714" t="s">
        <v>168</v>
      </c>
      <c r="AA22" s="700" t="s">
        <v>384</v>
      </c>
      <c r="AB22" s="398">
        <v>9</v>
      </c>
      <c r="AC22" s="703">
        <v>26.6</v>
      </c>
      <c r="AD22" s="703">
        <v>30.9</v>
      </c>
      <c r="AE22" s="703">
        <v>27.200000000000003</v>
      </c>
      <c r="AF22" s="703">
        <v>25.2</v>
      </c>
      <c r="AG22" s="703">
        <v>25.8</v>
      </c>
      <c r="AH22" s="703">
        <v>21.9</v>
      </c>
    </row>
    <row r="23" spans="2:34" x14ac:dyDescent="0.2">
      <c r="C23" s="460" t="s">
        <v>133</v>
      </c>
      <c r="G23" s="284" t="s">
        <v>19</v>
      </c>
      <c r="H23" s="461">
        <f>+H13+interest+depreciation+amortization</f>
        <v>0</v>
      </c>
      <c r="J23" s="463" t="e">
        <f>+(H23/NR)*100</f>
        <v>#DIV/0!</v>
      </c>
      <c r="K23" s="464" t="s">
        <v>11</v>
      </c>
      <c r="L23" s="241">
        <f>IF(OR($A$1&lt;1,$A$1&gt;7),0,HLOOKUP($A$1,TABLE,+AB18+1))</f>
        <v>25.7</v>
      </c>
      <c r="N23" s="460" t="s">
        <v>12</v>
      </c>
      <c r="P23" s="465" t="e">
        <f>IF(ISTEXT(L23),"   N.A.",ABS(L23-J23))</f>
        <v>#DIV/0!</v>
      </c>
      <c r="R23" s="315"/>
      <c r="S23" s="315"/>
      <c r="Z23" s="714" t="s">
        <v>168</v>
      </c>
      <c r="AA23" s="700" t="s">
        <v>385</v>
      </c>
      <c r="AB23" s="398">
        <v>10</v>
      </c>
      <c r="AC23" s="703">
        <v>34.1</v>
      </c>
      <c r="AD23" s="703">
        <v>39.800000000000004</v>
      </c>
      <c r="AE23" s="703">
        <v>36.9</v>
      </c>
      <c r="AF23" s="703">
        <v>31</v>
      </c>
      <c r="AG23" s="703">
        <v>33.1</v>
      </c>
      <c r="AH23" s="703">
        <v>27.700000000000003</v>
      </c>
    </row>
    <row r="24" spans="2:34" x14ac:dyDescent="0.2">
      <c r="C24" s="460"/>
      <c r="D24" s="467" t="s">
        <v>509</v>
      </c>
      <c r="G24" s="462"/>
      <c r="H24" s="471"/>
      <c r="I24" s="462"/>
      <c r="J24" s="468"/>
      <c r="K24" s="468"/>
      <c r="L24" s="241">
        <f>IF(OR($A$1&lt;1,$A$1&gt;7),0,HLOOKUP($A$1,TABLE,+AB19+1))</f>
        <v>36.4</v>
      </c>
      <c r="N24" s="469" t="s">
        <v>338</v>
      </c>
      <c r="P24" s="465">
        <f>IF(ISTEXT(L24),"   N.A.",ABS(L24-J24))</f>
        <v>36.4</v>
      </c>
      <c r="R24" s="315"/>
      <c r="S24" s="315"/>
      <c r="Z24" s="714" t="s">
        <v>209</v>
      </c>
      <c r="AA24" s="700" t="s">
        <v>384</v>
      </c>
      <c r="AB24" s="398">
        <v>11</v>
      </c>
      <c r="AC24" s="703">
        <v>24.3</v>
      </c>
      <c r="AD24" s="703">
        <v>26.9</v>
      </c>
      <c r="AE24" s="703">
        <v>24.5</v>
      </c>
      <c r="AF24" s="703">
        <v>25.3</v>
      </c>
      <c r="AG24" s="703">
        <v>22.4</v>
      </c>
      <c r="AH24" s="703">
        <v>22.3</v>
      </c>
    </row>
    <row r="25" spans="2:34" x14ac:dyDescent="0.2">
      <c r="E25" s="474"/>
      <c r="G25" s="462"/>
      <c r="H25" s="471"/>
      <c r="I25" s="462"/>
      <c r="J25" s="468"/>
      <c r="K25" s="468"/>
      <c r="L25" s="468"/>
      <c r="N25" s="469"/>
      <c r="P25" s="465"/>
      <c r="R25" s="315"/>
      <c r="S25" s="315"/>
      <c r="Z25" s="714" t="s">
        <v>209</v>
      </c>
      <c r="AA25" s="700" t="s">
        <v>385</v>
      </c>
      <c r="AB25" s="398">
        <v>12</v>
      </c>
      <c r="AC25" s="703">
        <v>30.6</v>
      </c>
      <c r="AD25" s="703">
        <v>34.700000000000003</v>
      </c>
      <c r="AE25" s="703">
        <v>29.3</v>
      </c>
      <c r="AF25" s="703">
        <v>31.8</v>
      </c>
      <c r="AG25" s="703">
        <v>26.7</v>
      </c>
      <c r="AH25" s="703">
        <v>26.4</v>
      </c>
    </row>
    <row r="26" spans="2:34" x14ac:dyDescent="0.2">
      <c r="E26" s="474"/>
      <c r="G26" s="462"/>
      <c r="H26" s="471"/>
      <c r="I26" s="462"/>
      <c r="J26" s="468"/>
      <c r="K26" s="468"/>
      <c r="L26" s="468"/>
      <c r="N26" s="469"/>
      <c r="P26" s="465"/>
      <c r="R26" s="316"/>
      <c r="S26" s="316"/>
      <c r="Z26" s="714"/>
      <c r="AA26" s="700"/>
    </row>
    <row r="27" spans="2:34" x14ac:dyDescent="0.2">
      <c r="G27" s="462"/>
      <c r="H27" s="462"/>
      <c r="I27" s="462"/>
      <c r="J27" s="468"/>
      <c r="K27" s="468"/>
      <c r="L27" s="468"/>
      <c r="N27" s="469"/>
      <c r="P27" s="465"/>
      <c r="R27" s="316"/>
      <c r="S27" s="316"/>
      <c r="Z27" s="714"/>
      <c r="AA27" s="700"/>
    </row>
    <row r="28" spans="2:34" ht="18" x14ac:dyDescent="0.25">
      <c r="C28" s="475" t="s">
        <v>134</v>
      </c>
      <c r="D28" s="476"/>
      <c r="E28" s="476"/>
      <c r="F28" s="476"/>
      <c r="G28" s="476"/>
      <c r="H28" s="476"/>
      <c r="I28" s="476"/>
      <c r="J28" s="476"/>
      <c r="K28" s="477"/>
      <c r="R28" s="454"/>
      <c r="S28" s="454"/>
      <c r="Z28" s="714"/>
      <c r="AA28" s="700"/>
    </row>
    <row r="29" spans="2:34" x14ac:dyDescent="0.2">
      <c r="C29" s="478"/>
      <c r="K29" s="479"/>
      <c r="R29" s="454"/>
      <c r="S29" s="454"/>
      <c r="Z29" s="714"/>
      <c r="AA29" s="700"/>
    </row>
    <row r="30" spans="2:34" x14ac:dyDescent="0.2">
      <c r="C30" s="480" t="s">
        <v>519</v>
      </c>
      <c r="K30" s="479"/>
      <c r="R30" s="454"/>
      <c r="S30" s="454"/>
    </row>
    <row r="31" spans="2:34" x14ac:dyDescent="0.2">
      <c r="C31" s="480"/>
      <c r="K31" s="479"/>
      <c r="R31" s="454"/>
      <c r="S31" s="454"/>
    </row>
    <row r="32" spans="2:34" x14ac:dyDescent="0.2">
      <c r="B32" s="481"/>
      <c r="C32" s="480"/>
      <c r="D32" s="455" t="s">
        <v>513</v>
      </c>
      <c r="G32" s="284" t="s">
        <v>19</v>
      </c>
      <c r="H32" s="285">
        <v>0</v>
      </c>
      <c r="J32" s="463" t="e">
        <f>+(H32/NR)*100</f>
        <v>#DIV/0!</v>
      </c>
      <c r="K32" s="482" t="s">
        <v>11</v>
      </c>
      <c r="R32" s="454"/>
      <c r="S32" s="454"/>
      <c r="AB32" s="724"/>
    </row>
    <row r="33" spans="2:28" x14ac:dyDescent="0.2">
      <c r="B33" s="481"/>
      <c r="C33" s="480"/>
      <c r="K33" s="479"/>
      <c r="R33" s="454"/>
      <c r="S33" s="454"/>
      <c r="AB33" s="724"/>
    </row>
    <row r="34" spans="2:28" x14ac:dyDescent="0.2">
      <c r="B34" s="481"/>
      <c r="C34" s="480"/>
      <c r="D34" s="455" t="s">
        <v>514</v>
      </c>
      <c r="G34" s="284" t="s">
        <v>19</v>
      </c>
      <c r="H34" s="285">
        <v>0</v>
      </c>
      <c r="J34" s="463" t="e">
        <f>+(H34/NR)*100</f>
        <v>#DIV/0!</v>
      </c>
      <c r="K34" s="482" t="s">
        <v>11</v>
      </c>
      <c r="R34" s="454"/>
      <c r="S34" s="454"/>
      <c r="AB34" s="724"/>
    </row>
    <row r="35" spans="2:28" x14ac:dyDescent="0.2">
      <c r="B35" s="481"/>
      <c r="C35" s="480"/>
      <c r="K35" s="479"/>
      <c r="R35" s="454"/>
      <c r="S35" s="454"/>
      <c r="AB35" s="724"/>
    </row>
    <row r="36" spans="2:28" x14ac:dyDescent="0.2">
      <c r="B36" s="481"/>
      <c r="C36" s="480" t="s">
        <v>135</v>
      </c>
      <c r="K36" s="479"/>
      <c r="R36" s="454"/>
      <c r="S36" s="454"/>
      <c r="AB36" s="724"/>
    </row>
    <row r="37" spans="2:28" x14ac:dyDescent="0.2">
      <c r="B37" s="481"/>
      <c r="C37" s="480"/>
      <c r="K37" s="479"/>
      <c r="R37" s="454"/>
      <c r="S37" s="454"/>
      <c r="AB37" s="724"/>
    </row>
    <row r="38" spans="2:28" x14ac:dyDescent="0.2">
      <c r="B38" s="481"/>
      <c r="C38" s="480"/>
      <c r="D38" s="455" t="s">
        <v>515</v>
      </c>
      <c r="K38" s="479"/>
      <c r="R38" s="454"/>
      <c r="S38" s="454"/>
      <c r="AB38" s="724"/>
    </row>
    <row r="39" spans="2:28" x14ac:dyDescent="0.2">
      <c r="B39" s="481"/>
      <c r="C39" s="480"/>
      <c r="D39" s="455" t="s">
        <v>516</v>
      </c>
      <c r="G39" s="284" t="s">
        <v>19</v>
      </c>
      <c r="H39" s="285">
        <v>0</v>
      </c>
      <c r="J39" s="463" t="e">
        <f>+(H39/NR)*100</f>
        <v>#DIV/0!</v>
      </c>
      <c r="K39" s="482" t="s">
        <v>11</v>
      </c>
      <c r="R39" s="454"/>
      <c r="S39" s="454"/>
      <c r="AB39" s="724"/>
    </row>
    <row r="40" spans="2:28" x14ac:dyDescent="0.2">
      <c r="B40" s="481"/>
      <c r="C40" s="480"/>
      <c r="K40" s="479"/>
      <c r="R40" s="454"/>
      <c r="S40" s="454"/>
      <c r="AB40" s="724"/>
    </row>
    <row r="41" spans="2:28" x14ac:dyDescent="0.2">
      <c r="B41" s="481"/>
      <c r="C41" s="480"/>
      <c r="D41" s="455" t="s">
        <v>517</v>
      </c>
      <c r="K41" s="479"/>
      <c r="R41" s="454"/>
      <c r="S41" s="454"/>
      <c r="AB41" s="724"/>
    </row>
    <row r="42" spans="2:28" x14ac:dyDescent="0.2">
      <c r="B42" s="481"/>
      <c r="C42" s="480"/>
      <c r="D42" s="455" t="s">
        <v>518</v>
      </c>
      <c r="G42" s="284" t="s">
        <v>19</v>
      </c>
      <c r="H42" s="285">
        <v>0</v>
      </c>
      <c r="J42" s="463" t="e">
        <f>+(H42/NR)*100</f>
        <v>#DIV/0!</v>
      </c>
      <c r="K42" s="482" t="s">
        <v>11</v>
      </c>
      <c r="R42" s="454"/>
      <c r="S42" s="454"/>
      <c r="AB42" s="724"/>
    </row>
    <row r="43" spans="2:28" x14ac:dyDescent="0.2">
      <c r="B43" s="481"/>
      <c r="C43" s="483"/>
      <c r="D43" s="484"/>
      <c r="E43" s="484"/>
      <c r="F43" s="484"/>
      <c r="G43" s="484"/>
      <c r="H43" s="484"/>
      <c r="I43" s="484"/>
      <c r="J43" s="484"/>
      <c r="K43" s="485"/>
      <c r="R43" s="454"/>
      <c r="S43" s="454"/>
      <c r="AB43" s="724"/>
    </row>
    <row r="44" spans="2:28" x14ac:dyDescent="0.2">
      <c r="B44" s="481"/>
      <c r="R44" s="454"/>
      <c r="S44" s="454"/>
      <c r="AB44" s="724"/>
    </row>
    <row r="45" spans="2:28" x14ac:dyDescent="0.2">
      <c r="B45" s="481"/>
      <c r="R45" s="454"/>
      <c r="S45" s="454"/>
      <c r="AB45" s="724"/>
    </row>
    <row r="46" spans="2:28" x14ac:dyDescent="0.2">
      <c r="B46" s="481"/>
      <c r="C46" s="460" t="s">
        <v>136</v>
      </c>
      <c r="G46" s="284" t="s">
        <v>19</v>
      </c>
      <c r="H46" s="461">
        <f>+H13+H32+H34-H39+H42</f>
        <v>0</v>
      </c>
      <c r="I46" s="462"/>
      <c r="J46" s="463" t="e">
        <f>+(H46/NR)*100</f>
        <v>#DIV/0!</v>
      </c>
      <c r="K46" s="464" t="s">
        <v>11</v>
      </c>
      <c r="L46" s="241">
        <f>IF(OR($A$1&lt;1,$A$1&gt;7),0,HLOOKUP($A$1,TABLE,+AB20+1))</f>
        <v>22.8</v>
      </c>
      <c r="N46" s="460" t="s">
        <v>12</v>
      </c>
      <c r="P46" s="465" t="e">
        <f>IF(ISTEXT(L46),"   N.A.",ABS(L46-J46))</f>
        <v>#DIV/0!</v>
      </c>
      <c r="R46" s="315"/>
      <c r="S46" s="315"/>
      <c r="AB46" s="724"/>
    </row>
    <row r="47" spans="2:28" x14ac:dyDescent="0.2">
      <c r="B47" s="481"/>
      <c r="D47" s="486" t="s">
        <v>141</v>
      </c>
      <c r="E47" s="467"/>
      <c r="G47" s="462"/>
      <c r="H47" s="462"/>
      <c r="I47" s="462"/>
      <c r="J47" s="468"/>
      <c r="K47" s="468"/>
      <c r="L47" s="241">
        <f>IF(OR($A$1&lt;1,$A$1&gt;7),0,HLOOKUP($A$1,TABLE,+AB21+1))</f>
        <v>32.5</v>
      </c>
      <c r="N47" s="469" t="s">
        <v>338</v>
      </c>
      <c r="P47" s="465">
        <f>IF(ISTEXT(L47),"   N.A.",ABS(L47-J47))</f>
        <v>32.5</v>
      </c>
      <c r="R47" s="315"/>
      <c r="S47" s="315"/>
      <c r="AB47" s="724"/>
    </row>
    <row r="48" spans="2:28" x14ac:dyDescent="0.2">
      <c r="B48" s="481"/>
      <c r="D48" s="487" t="s">
        <v>438</v>
      </c>
      <c r="E48" s="487"/>
      <c r="G48" s="462"/>
      <c r="H48" s="462"/>
      <c r="I48" s="462"/>
      <c r="J48" s="468"/>
      <c r="K48" s="468"/>
      <c r="L48" s="488"/>
      <c r="N48" s="469"/>
      <c r="P48" s="465"/>
      <c r="R48" s="315"/>
      <c r="S48" s="315"/>
      <c r="AB48" s="724"/>
    </row>
    <row r="49" spans="1:28" x14ac:dyDescent="0.2">
      <c r="B49" s="481"/>
      <c r="D49" s="487" t="s">
        <v>142</v>
      </c>
      <c r="E49" s="487"/>
      <c r="L49" s="489"/>
      <c r="R49" s="454"/>
      <c r="S49" s="454"/>
      <c r="AB49" s="724"/>
    </row>
    <row r="50" spans="1:28" x14ac:dyDescent="0.2">
      <c r="B50" s="481"/>
      <c r="D50" s="487" t="s">
        <v>143</v>
      </c>
      <c r="E50" s="487"/>
      <c r="L50" s="489"/>
      <c r="R50" s="454"/>
      <c r="S50" s="454"/>
      <c r="AB50" s="724"/>
    </row>
    <row r="51" spans="1:28" x14ac:dyDescent="0.2">
      <c r="B51" s="481"/>
      <c r="D51" s="490"/>
      <c r="E51" s="490"/>
      <c r="F51" s="490"/>
      <c r="G51" s="490"/>
      <c r="H51" s="490"/>
      <c r="I51" s="490"/>
      <c r="J51" s="491"/>
      <c r="K51" s="491"/>
      <c r="L51" s="492"/>
      <c r="M51" s="493"/>
      <c r="N51" s="493"/>
      <c r="O51" s="493"/>
      <c r="P51" s="494"/>
      <c r="Q51" s="495"/>
      <c r="R51" s="496"/>
      <c r="S51" s="496"/>
      <c r="AB51" s="724"/>
    </row>
    <row r="52" spans="1:28" x14ac:dyDescent="0.2">
      <c r="A52" s="481"/>
      <c r="B52" s="481"/>
      <c r="C52" s="455" t="s">
        <v>137</v>
      </c>
      <c r="D52" s="490"/>
      <c r="E52" s="490"/>
      <c r="F52" s="490"/>
      <c r="G52" s="284" t="s">
        <v>19</v>
      </c>
      <c r="H52" s="461">
        <f>+H23+H32+H34-H39+H42</f>
        <v>0</v>
      </c>
      <c r="I52" s="462"/>
      <c r="J52" s="463" t="e">
        <f>+(H52/NR)*100</f>
        <v>#DIV/0!</v>
      </c>
      <c r="K52" s="464" t="s">
        <v>11</v>
      </c>
      <c r="L52" s="241">
        <f>IF(OR($A$1&lt;1,$A$1&gt;7),0,HLOOKUP($A$1,TABLE,+AB22+1))</f>
        <v>26.6</v>
      </c>
      <c r="N52" s="460" t="s">
        <v>12</v>
      </c>
      <c r="P52" s="465" t="e">
        <f>IF(ISTEXT(L52),"   N.A.",ABS(L52-J52))</f>
        <v>#DIV/0!</v>
      </c>
      <c r="Q52" s="495"/>
      <c r="R52" s="315"/>
      <c r="S52" s="315"/>
      <c r="AB52" s="724"/>
    </row>
    <row r="53" spans="1:28" x14ac:dyDescent="0.2">
      <c r="A53" s="481"/>
      <c r="B53" s="481"/>
      <c r="D53" s="490"/>
      <c r="E53" s="490"/>
      <c r="F53" s="490"/>
      <c r="G53" s="462"/>
      <c r="H53" s="462"/>
      <c r="I53" s="462"/>
      <c r="J53" s="468"/>
      <c r="K53" s="468"/>
      <c r="L53" s="241">
        <f>IF(OR($A$1&lt;1,$A$1&gt;7),0,HLOOKUP($A$1,TABLE,+AB23+1))</f>
        <v>34.1</v>
      </c>
      <c r="N53" s="469" t="s">
        <v>338</v>
      </c>
      <c r="P53" s="465">
        <f>IF(ISTEXT(L53),"   N.A.",ABS(L53-J53))</f>
        <v>34.1</v>
      </c>
      <c r="R53" s="315"/>
      <c r="S53" s="315"/>
      <c r="AB53" s="724"/>
    </row>
    <row r="54" spans="1:28" x14ac:dyDescent="0.2">
      <c r="A54" s="481"/>
      <c r="B54" s="481"/>
      <c r="D54" s="491"/>
      <c r="E54" s="491"/>
      <c r="F54" s="491"/>
      <c r="G54" s="462"/>
      <c r="H54" s="462"/>
      <c r="I54" s="462"/>
      <c r="J54" s="468"/>
      <c r="K54" s="468"/>
      <c r="L54" s="488"/>
      <c r="N54" s="469"/>
      <c r="P54" s="465"/>
      <c r="Q54" s="495"/>
      <c r="R54" s="315"/>
      <c r="S54" s="315"/>
      <c r="AB54" s="724"/>
    </row>
    <row r="55" spans="1:28" x14ac:dyDescent="0.2">
      <c r="A55" s="481"/>
      <c r="B55" s="481"/>
      <c r="C55" s="490"/>
      <c r="D55" s="490"/>
      <c r="E55" s="490"/>
      <c r="F55" s="490"/>
      <c r="G55" s="490"/>
      <c r="H55" s="490"/>
      <c r="I55" s="490"/>
      <c r="J55" s="490"/>
      <c r="K55" s="490"/>
      <c r="L55" s="490"/>
      <c r="M55" s="497"/>
      <c r="N55" s="497"/>
      <c r="O55" s="498"/>
      <c r="P55" s="494"/>
      <c r="Q55" s="495"/>
      <c r="R55" s="496"/>
      <c r="S55" s="496"/>
      <c r="AB55" s="724"/>
    </row>
    <row r="56" spans="1:28" x14ac:dyDescent="0.2">
      <c r="P56" s="473"/>
      <c r="R56" s="454"/>
      <c r="S56" s="454"/>
    </row>
    <row r="57" spans="1:28" x14ac:dyDescent="0.2">
      <c r="C57" s="455" t="s">
        <v>202</v>
      </c>
      <c r="G57" s="284"/>
      <c r="H57" s="499" t="e">
        <f>Growth!J155+((Profit!J52)/2)</f>
        <v>#DIV/0!</v>
      </c>
      <c r="I57" s="462"/>
      <c r="J57" s="500"/>
      <c r="L57" s="241">
        <f>IF(OR($A$1&lt;1,$A$1&gt;7),0,HLOOKUP($A$1,TABLE,+AB24+1))</f>
        <v>24.3</v>
      </c>
      <c r="N57" s="460" t="s">
        <v>12</v>
      </c>
      <c r="P57" s="465">
        <f>IF(ISTEXT(L57),"   N.A.",ABS(L57-J57))</f>
        <v>24.3</v>
      </c>
      <c r="Q57" s="495"/>
      <c r="R57" s="315"/>
      <c r="S57" s="315"/>
    </row>
    <row r="58" spans="1:28" x14ac:dyDescent="0.2">
      <c r="D58" s="486" t="s">
        <v>203</v>
      </c>
      <c r="L58" s="241">
        <f>IF(OR($A$1&lt;1,$A$1&gt;7),0,HLOOKUP($A$1,TABLE,+AB25+1))</f>
        <v>30.6</v>
      </c>
      <c r="N58" s="469" t="s">
        <v>338</v>
      </c>
      <c r="P58" s="465">
        <f>IF(ISTEXT(L58),"   N.A.",ABS(L58-J58))</f>
        <v>30.6</v>
      </c>
      <c r="R58" s="315"/>
      <c r="S58" s="315"/>
    </row>
    <row r="59" spans="1:28" x14ac:dyDescent="0.2">
      <c r="C59" s="451"/>
      <c r="D59" s="486" t="s">
        <v>204</v>
      </c>
      <c r="L59" s="488"/>
      <c r="N59" s="469"/>
      <c r="P59" s="465"/>
      <c r="Q59" s="495"/>
      <c r="R59" s="315"/>
      <c r="S59" s="315"/>
    </row>
    <row r="60" spans="1:28" x14ac:dyDescent="0.2">
      <c r="D60" s="486" t="s">
        <v>205</v>
      </c>
      <c r="P60" s="473"/>
      <c r="R60" s="454"/>
      <c r="S60" s="454"/>
    </row>
    <row r="61" spans="1:28" x14ac:dyDescent="0.2">
      <c r="D61" s="486" t="s">
        <v>206</v>
      </c>
      <c r="P61" s="473"/>
    </row>
    <row r="62" spans="1:28" x14ac:dyDescent="0.2">
      <c r="D62" s="486" t="s">
        <v>207</v>
      </c>
      <c r="P62" s="473"/>
    </row>
    <row r="63" spans="1:28" x14ac:dyDescent="0.2">
      <c r="D63" s="486" t="s">
        <v>208</v>
      </c>
      <c r="P63" s="473"/>
    </row>
    <row r="64" spans="1:28" x14ac:dyDescent="0.2">
      <c r="D64" s="486" t="s">
        <v>289</v>
      </c>
      <c r="P64" s="473"/>
    </row>
    <row r="65" spans="4:8" x14ac:dyDescent="0.2">
      <c r="D65" s="486"/>
    </row>
    <row r="66" spans="4:8" x14ac:dyDescent="0.2">
      <c r="D66" s="354" t="s">
        <v>282</v>
      </c>
    </row>
    <row r="68" spans="4:8" x14ac:dyDescent="0.2">
      <c r="G68" s="284"/>
      <c r="H68" s="501"/>
    </row>
    <row r="70" spans="4:8" x14ac:dyDescent="0.2">
      <c r="H70" s="501"/>
    </row>
    <row r="72" spans="4:8" x14ac:dyDescent="0.2">
      <c r="H72" s="502"/>
    </row>
  </sheetData>
  <mergeCells count="3">
    <mergeCell ref="E3:M3"/>
    <mergeCell ref="O3:Q3"/>
    <mergeCell ref="L9:N9"/>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rgb="FF008578"/>
  </sheetPr>
  <dimension ref="A1:AS103"/>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5" x14ac:dyDescent="0.2"/>
  <cols>
    <col min="1" max="1" width="6.140625" style="380" customWidth="1"/>
    <col min="2" max="3" width="2.28515625" style="380" customWidth="1"/>
    <col min="4" max="4" width="11.42578125" style="380" customWidth="1"/>
    <col min="5" max="5" width="25.42578125" style="380" customWidth="1"/>
    <col min="6" max="6" width="4.42578125" style="380" customWidth="1"/>
    <col min="7" max="7" width="2.28515625" style="380" customWidth="1"/>
    <col min="8" max="8" width="19.42578125" style="380" customWidth="1"/>
    <col min="9" max="9" width="2.28515625" style="380" customWidth="1"/>
    <col min="10" max="10" width="9.85546875" style="380" customWidth="1"/>
    <col min="11" max="11" width="3.42578125" style="380" customWidth="1"/>
    <col min="12" max="12" width="14.7109375" style="380" customWidth="1"/>
    <col min="13" max="13" width="2.28515625" style="380" customWidth="1"/>
    <col min="14" max="14" width="14.7109375" style="380" customWidth="1"/>
    <col min="15" max="15" width="2.28515625" style="380" customWidth="1"/>
    <col min="16" max="16" width="13.85546875" style="381" customWidth="1"/>
    <col min="17" max="17" width="2.28515625" style="382" customWidth="1"/>
    <col min="18" max="18" width="12.42578125" style="381" customWidth="1"/>
    <col min="19" max="19" width="32" style="381" customWidth="1"/>
    <col min="20" max="20" width="12.42578125" style="383"/>
    <col min="21" max="22" width="8.7109375" style="384" customWidth="1"/>
    <col min="23" max="23" width="9.42578125" style="788" customWidth="1"/>
    <col min="24" max="33" width="9.42578125" style="384" customWidth="1"/>
    <col min="34" max="34" width="9.42578125" style="788" customWidth="1"/>
    <col min="35" max="35" width="12.42578125" style="788"/>
    <col min="36" max="16384" width="12.42578125" style="380"/>
  </cols>
  <sheetData>
    <row r="1" spans="1:45" s="379" customFormat="1" ht="18" x14ac:dyDescent="0.25">
      <c r="A1" s="170">
        <f>rev_code</f>
        <v>1</v>
      </c>
      <c r="B1" s="171"/>
      <c r="C1" s="63"/>
      <c r="D1" s="64" t="s">
        <v>507</v>
      </c>
      <c r="E1" s="64"/>
      <c r="F1" s="64"/>
      <c r="G1" s="373"/>
      <c r="H1" s="373"/>
      <c r="I1" s="373"/>
      <c r="J1" s="373"/>
      <c r="K1" s="373"/>
      <c r="L1" s="373"/>
      <c r="M1" s="373"/>
      <c r="N1" s="373"/>
      <c r="O1" s="373"/>
      <c r="P1" s="374"/>
      <c r="Q1" s="375"/>
      <c r="R1" s="374"/>
      <c r="S1" s="376"/>
      <c r="T1" s="377"/>
      <c r="U1" s="378"/>
      <c r="V1" s="378"/>
      <c r="W1" s="785"/>
      <c r="X1" s="378"/>
      <c r="Y1" s="378"/>
      <c r="Z1" s="378"/>
      <c r="AA1" s="378"/>
      <c r="AB1" s="378"/>
      <c r="AC1" s="378"/>
      <c r="AD1" s="378"/>
      <c r="AE1" s="378"/>
      <c r="AF1" s="378"/>
      <c r="AG1" s="378"/>
      <c r="AH1" s="785"/>
      <c r="AI1" s="785"/>
    </row>
    <row r="3" spans="1:45" s="379" customFormat="1" ht="18" x14ac:dyDescent="0.25">
      <c r="B3" s="385"/>
      <c r="C3" s="385"/>
      <c r="D3" s="176" t="s">
        <v>0</v>
      </c>
      <c r="E3" s="768" t="str">
        <f>IF(agency="","",agency)</f>
        <v xml:space="preserve"> </v>
      </c>
      <c r="F3" s="768"/>
      <c r="G3" s="768"/>
      <c r="H3" s="768"/>
      <c r="I3" s="768"/>
      <c r="J3" s="768"/>
      <c r="K3" s="768"/>
      <c r="L3" s="768"/>
      <c r="M3" s="768"/>
      <c r="N3" s="177" t="s">
        <v>1</v>
      </c>
      <c r="O3" s="769" t="str">
        <f>IF(date="","",date)</f>
        <v xml:space="preserve"> </v>
      </c>
      <c r="P3" s="769"/>
      <c r="Q3" s="769"/>
      <c r="R3" s="253"/>
      <c r="S3" s="386"/>
      <c r="T3" s="377"/>
      <c r="U3" s="378"/>
      <c r="V3" s="378"/>
      <c r="W3" s="785"/>
      <c r="X3" s="378"/>
      <c r="Y3" s="378"/>
      <c r="Z3" s="378"/>
      <c r="AA3" s="378"/>
      <c r="AB3" s="378"/>
      <c r="AC3" s="378"/>
      <c r="AD3" s="378"/>
      <c r="AE3" s="378"/>
      <c r="AF3" s="378"/>
      <c r="AG3" s="378"/>
      <c r="AH3" s="785"/>
      <c r="AI3" s="785"/>
    </row>
    <row r="4" spans="1:45" s="379" customFormat="1" ht="18" x14ac:dyDescent="0.25">
      <c r="B4" s="385"/>
      <c r="C4" s="385"/>
      <c r="D4" s="176"/>
      <c r="E4" s="176"/>
      <c r="F4" s="176"/>
      <c r="G4" s="181"/>
      <c r="H4" s="181"/>
      <c r="I4" s="181"/>
      <c r="J4" s="181"/>
      <c r="K4" s="181"/>
      <c r="L4" s="181"/>
      <c r="M4" s="181"/>
      <c r="N4" s="177"/>
      <c r="O4" s="182"/>
      <c r="P4" s="245"/>
      <c r="Q4" s="328"/>
      <c r="R4" s="253"/>
      <c r="S4" s="386"/>
      <c r="T4" s="377"/>
      <c r="U4" s="378"/>
      <c r="V4" s="378"/>
      <c r="W4" s="785"/>
      <c r="X4" s="378"/>
      <c r="Y4" s="378"/>
      <c r="Z4" s="378"/>
      <c r="AA4" s="378"/>
      <c r="AB4" s="378"/>
      <c r="AC4" s="378"/>
      <c r="AD4" s="378"/>
      <c r="AE4" s="378"/>
      <c r="AF4" s="378"/>
      <c r="AG4" s="378"/>
      <c r="AH4" s="785"/>
      <c r="AI4" s="78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183"/>
      <c r="X5" s="267"/>
      <c r="Y5" s="267"/>
      <c r="Z5" s="267"/>
      <c r="AA5" s="267"/>
      <c r="AB5" s="701"/>
      <c r="AC5" s="387"/>
      <c r="AD5" s="387"/>
      <c r="AE5" s="387"/>
      <c r="AF5" s="387"/>
      <c r="AG5" s="387"/>
      <c r="AH5" s="778"/>
      <c r="AI5" s="183"/>
      <c r="AJ5" s="183"/>
      <c r="AK5" s="183"/>
      <c r="AL5" s="183"/>
      <c r="AM5" s="183"/>
      <c r="AN5" s="183"/>
      <c r="AO5" s="183"/>
      <c r="AP5" s="183"/>
      <c r="AQ5" s="183"/>
      <c r="AR5" s="183"/>
      <c r="AS5" s="183"/>
    </row>
    <row r="6" spans="1:45" s="379" customFormat="1" ht="18" x14ac:dyDescent="0.25">
      <c r="A6" s="385"/>
      <c r="B6" s="385"/>
      <c r="C6" s="385"/>
      <c r="D6" s="385"/>
      <c r="E6" s="385"/>
      <c r="F6" s="385"/>
      <c r="G6" s="385"/>
      <c r="H6" s="385"/>
      <c r="I6" s="385"/>
      <c r="J6" s="385"/>
      <c r="K6" s="385"/>
      <c r="L6" s="385"/>
      <c r="M6" s="385"/>
      <c r="N6" s="385"/>
      <c r="O6" s="385"/>
      <c r="P6" s="388"/>
      <c r="Q6" s="389"/>
      <c r="R6" s="388"/>
      <c r="S6" s="386"/>
      <c r="T6" s="377"/>
      <c r="U6" s="378"/>
      <c r="V6" s="729"/>
      <c r="W6" s="786"/>
      <c r="X6" s="729"/>
      <c r="Y6" s="729"/>
      <c r="Z6" s="729"/>
      <c r="AA6" s="729"/>
      <c r="AB6" s="729"/>
      <c r="AC6" s="378"/>
      <c r="AD6" s="378"/>
      <c r="AE6" s="378"/>
      <c r="AF6" s="378"/>
      <c r="AG6" s="378"/>
      <c r="AH6" s="785"/>
      <c r="AI6" s="785"/>
    </row>
    <row r="7" spans="1:45" s="383" customFormat="1" x14ac:dyDescent="0.2">
      <c r="A7" s="625"/>
      <c r="B7" s="625"/>
      <c r="C7" s="625"/>
      <c r="D7" s="625"/>
      <c r="E7" s="625"/>
      <c r="F7" s="620" t="s">
        <v>436</v>
      </c>
      <c r="G7" s="620"/>
      <c r="H7" s="621">
        <f>+NR</f>
        <v>0</v>
      </c>
      <c r="I7" s="622" t="s">
        <v>502</v>
      </c>
      <c r="J7" s="625"/>
      <c r="K7" s="625"/>
      <c r="L7" s="625"/>
      <c r="M7" s="625"/>
      <c r="N7" s="625"/>
      <c r="O7" s="625"/>
      <c r="P7" s="626"/>
      <c r="Q7" s="627"/>
      <c r="R7" s="626"/>
      <c r="S7" s="381"/>
      <c r="U7" s="384"/>
      <c r="V7" s="730"/>
      <c r="W7" s="787"/>
      <c r="X7" s="730"/>
      <c r="Y7" s="730"/>
      <c r="Z7" s="730"/>
      <c r="AA7" s="730"/>
      <c r="AB7" s="730"/>
      <c r="AC7" s="384"/>
      <c r="AD7" s="384"/>
      <c r="AE7" s="384"/>
      <c r="AF7" s="384"/>
      <c r="AG7" s="384"/>
      <c r="AH7" s="788"/>
      <c r="AI7" s="788"/>
    </row>
    <row r="8" spans="1:45" s="379" customFormat="1" ht="18" x14ac:dyDescent="0.25">
      <c r="A8" s="385"/>
      <c r="B8" s="385"/>
      <c r="C8" s="385"/>
      <c r="D8" s="385"/>
      <c r="E8" s="385"/>
      <c r="F8" s="184"/>
      <c r="G8" s="184"/>
      <c r="H8" s="270"/>
      <c r="I8" s="385"/>
      <c r="J8" s="385"/>
      <c r="K8" s="385"/>
      <c r="L8" s="385"/>
      <c r="M8" s="385"/>
      <c r="N8" s="385"/>
      <c r="O8" s="385"/>
      <c r="P8" s="388"/>
      <c r="Q8" s="389"/>
      <c r="R8" s="388"/>
      <c r="S8" s="386"/>
      <c r="T8" s="377"/>
      <c r="U8" s="378"/>
      <c r="V8" s="729"/>
      <c r="W8" s="786"/>
      <c r="X8" s="729"/>
      <c r="Y8" s="729"/>
      <c r="Z8" s="729"/>
      <c r="AA8" s="729"/>
      <c r="AB8" s="729"/>
      <c r="AC8" s="378"/>
      <c r="AD8" s="378"/>
      <c r="AE8" s="378"/>
      <c r="AF8" s="378"/>
      <c r="AG8" s="378"/>
      <c r="AH8" s="785"/>
      <c r="AI8" s="785"/>
    </row>
    <row r="9" spans="1:45" s="391" customFormat="1" x14ac:dyDescent="0.2">
      <c r="H9" s="235" t="s">
        <v>106</v>
      </c>
      <c r="L9" s="774" t="s">
        <v>3</v>
      </c>
      <c r="M9" s="774"/>
      <c r="N9" s="774"/>
      <c r="P9" s="601" t="s">
        <v>74</v>
      </c>
      <c r="Q9" s="339"/>
      <c r="R9" s="603"/>
      <c r="S9" s="626"/>
      <c r="T9" s="625"/>
      <c r="U9" s="628"/>
      <c r="V9" s="731"/>
      <c r="W9" s="789"/>
      <c r="X9" s="628"/>
      <c r="Y9" s="628"/>
      <c r="Z9" s="628"/>
      <c r="AA9" s="628"/>
      <c r="AB9" s="628"/>
      <c r="AC9" s="628"/>
      <c r="AD9" s="628"/>
      <c r="AE9" s="628"/>
      <c r="AF9" s="628"/>
      <c r="AG9" s="628"/>
      <c r="AH9" s="789"/>
      <c r="AI9" s="789"/>
    </row>
    <row r="10" spans="1:45" s="391" customFormat="1" x14ac:dyDescent="0.2">
      <c r="A10" s="390"/>
      <c r="C10" s="629" t="s">
        <v>119</v>
      </c>
      <c r="D10" s="630"/>
      <c r="E10" s="630"/>
      <c r="H10" s="596" t="s">
        <v>479</v>
      </c>
      <c r="I10" s="300"/>
      <c r="J10" s="611" t="s">
        <v>144</v>
      </c>
      <c r="L10" s="608" t="s">
        <v>107</v>
      </c>
      <c r="M10" s="235"/>
      <c r="N10" s="605" t="s">
        <v>7</v>
      </c>
      <c r="P10" s="609" t="s">
        <v>32</v>
      </c>
      <c r="Q10" s="339"/>
      <c r="R10" s="771" t="s">
        <v>105</v>
      </c>
      <c r="S10" s="771"/>
      <c r="T10" s="625"/>
      <c r="U10" s="628"/>
      <c r="V10" s="628"/>
      <c r="W10" s="789"/>
      <c r="X10" s="628"/>
      <c r="Y10" s="628"/>
      <c r="Z10" s="628"/>
      <c r="AA10" s="628"/>
      <c r="AB10" s="628"/>
      <c r="AC10" s="628"/>
      <c r="AD10" s="628"/>
      <c r="AE10" s="628"/>
      <c r="AF10" s="628"/>
      <c r="AG10" s="628"/>
      <c r="AH10" s="789"/>
      <c r="AI10" s="789"/>
    </row>
    <row r="11" spans="1:45" x14ac:dyDescent="0.2">
      <c r="A11" s="390"/>
      <c r="B11" s="391"/>
      <c r="C11" s="390"/>
      <c r="D11" s="391"/>
      <c r="E11" s="391"/>
      <c r="F11" s="391"/>
      <c r="G11" s="391"/>
      <c r="H11" s="203"/>
      <c r="I11" s="300"/>
      <c r="J11" s="334"/>
      <c r="K11" s="391"/>
      <c r="L11" s="392"/>
      <c r="M11" s="336"/>
      <c r="N11" s="337"/>
      <c r="O11" s="391"/>
      <c r="P11" s="338"/>
      <c r="Q11" s="339"/>
      <c r="R11" s="340"/>
    </row>
    <row r="12" spans="1:45" x14ac:dyDescent="0.2">
      <c r="D12" s="393"/>
      <c r="E12" s="393"/>
      <c r="F12" s="393"/>
      <c r="G12" s="394"/>
      <c r="H12" s="394"/>
      <c r="I12" s="394"/>
      <c r="J12" s="395"/>
      <c r="P12" s="396"/>
      <c r="Q12" s="397"/>
      <c r="U12" s="732"/>
      <c r="W12" s="539"/>
      <c r="Y12" s="398"/>
      <c r="Z12" s="398"/>
      <c r="AA12" s="398"/>
      <c r="AB12" s="705" t="s">
        <v>10</v>
      </c>
      <c r="AC12" s="727">
        <v>1250</v>
      </c>
      <c r="AD12" s="727">
        <v>2500</v>
      </c>
      <c r="AE12" s="727">
        <v>5000</v>
      </c>
      <c r="AF12" s="727">
        <v>10000</v>
      </c>
      <c r="AG12" s="587" t="s">
        <v>91</v>
      </c>
      <c r="AH12" s="195"/>
    </row>
    <row r="13" spans="1:45" x14ac:dyDescent="0.2">
      <c r="C13" s="400" t="s">
        <v>169</v>
      </c>
      <c r="D13" s="393"/>
      <c r="E13" s="393"/>
      <c r="F13" s="393"/>
      <c r="G13" s="401"/>
      <c r="H13" s="401"/>
      <c r="I13" s="401"/>
      <c r="J13" s="402"/>
      <c r="K13" s="403" t="s">
        <v>33</v>
      </c>
      <c r="L13" s="404">
        <f>IF(OR($A$1&lt;1,$A$1&gt;7),0,HLOOKUP($A$1,TABLE,+AA15+1))</f>
        <v>1.3</v>
      </c>
      <c r="M13" s="405"/>
      <c r="N13" s="406" t="s">
        <v>12</v>
      </c>
      <c r="O13" s="405"/>
      <c r="P13" s="407">
        <f>IF(ISTEXT(L13),"   N/A",ABS(L13-J13))</f>
        <v>1.3</v>
      </c>
      <c r="Q13" s="397"/>
      <c r="R13" s="315"/>
      <c r="S13" s="315"/>
      <c r="U13" s="732"/>
      <c r="W13" s="539"/>
      <c r="Y13" s="398"/>
      <c r="Z13" s="398"/>
      <c r="AA13" s="398"/>
      <c r="AB13" s="727">
        <v>1250</v>
      </c>
      <c r="AC13" s="727">
        <v>2500</v>
      </c>
      <c r="AD13" s="727">
        <v>5000</v>
      </c>
      <c r="AE13" s="727">
        <v>10000</v>
      </c>
      <c r="AF13" s="727">
        <v>25000</v>
      </c>
      <c r="AG13" s="588">
        <v>25000</v>
      </c>
      <c r="AH13" s="200"/>
    </row>
    <row r="14" spans="1:45" x14ac:dyDescent="0.2">
      <c r="C14" s="393"/>
      <c r="D14" s="393"/>
      <c r="E14" s="393"/>
      <c r="F14" s="393"/>
      <c r="J14" s="409"/>
      <c r="K14" s="409"/>
      <c r="L14" s="404">
        <f>IF(OR($A$1&lt;1,$A$1&gt;7),0,HLOOKUP($A$1,TABLE,+AA16+1))</f>
        <v>1.4</v>
      </c>
      <c r="M14" s="405"/>
      <c r="N14" s="406" t="s">
        <v>338</v>
      </c>
      <c r="O14" s="405"/>
      <c r="P14" s="407">
        <f>IF(ISTEXT(L14),"   N/A",ABS(L14-J13))</f>
        <v>1.4</v>
      </c>
      <c r="Q14" s="410"/>
      <c r="R14" s="315"/>
      <c r="S14" s="315"/>
      <c r="U14" s="732"/>
      <c r="W14" s="539"/>
      <c r="Y14" s="707" t="s">
        <v>149</v>
      </c>
      <c r="Z14" s="707"/>
      <c r="AA14" s="398"/>
      <c r="AB14" s="398">
        <v>1</v>
      </c>
      <c r="AC14" s="398">
        <v>2</v>
      </c>
      <c r="AD14" s="398">
        <v>3</v>
      </c>
      <c r="AE14" s="398">
        <v>4</v>
      </c>
      <c r="AF14" s="398">
        <v>5</v>
      </c>
      <c r="AG14" s="398">
        <v>6</v>
      </c>
      <c r="AH14" s="659"/>
    </row>
    <row r="15" spans="1:45" x14ac:dyDescent="0.2">
      <c r="C15" s="393"/>
      <c r="D15" s="412" t="s">
        <v>58</v>
      </c>
      <c r="E15" s="413"/>
      <c r="F15" s="413"/>
      <c r="G15" s="414"/>
      <c r="H15" s="414"/>
      <c r="I15" s="414"/>
      <c r="J15" s="415"/>
      <c r="K15" s="415"/>
      <c r="L15" s="416"/>
      <c r="M15" s="416"/>
      <c r="N15" s="417"/>
      <c r="O15" s="416"/>
      <c r="P15" s="418"/>
      <c r="Q15" s="419"/>
      <c r="R15" s="420"/>
      <c r="S15" s="421"/>
      <c r="U15" s="732"/>
      <c r="W15" s="539"/>
      <c r="Y15" s="714" t="s">
        <v>169</v>
      </c>
      <c r="Z15" s="700" t="s">
        <v>12</v>
      </c>
      <c r="AA15" s="398">
        <v>1</v>
      </c>
      <c r="AB15" s="734">
        <v>1.3</v>
      </c>
      <c r="AC15" s="735">
        <v>2.04</v>
      </c>
      <c r="AD15" s="735">
        <v>2.06</v>
      </c>
      <c r="AE15" s="735">
        <v>2.14</v>
      </c>
      <c r="AF15" s="735">
        <v>1.62</v>
      </c>
      <c r="AG15" s="735">
        <v>1.68</v>
      </c>
      <c r="AH15" s="659"/>
    </row>
    <row r="16" spans="1:45" x14ac:dyDescent="0.2">
      <c r="C16" s="393"/>
      <c r="D16" s="412" t="s">
        <v>508</v>
      </c>
      <c r="E16" s="413"/>
      <c r="F16" s="413"/>
      <c r="G16" s="414"/>
      <c r="H16" s="414"/>
      <c r="I16" s="414"/>
      <c r="J16" s="415"/>
      <c r="K16" s="415"/>
      <c r="L16" s="416"/>
      <c r="M16" s="416"/>
      <c r="N16" s="417"/>
      <c r="O16" s="416"/>
      <c r="P16" s="418"/>
      <c r="Q16" s="419"/>
      <c r="R16" s="420"/>
      <c r="S16" s="421"/>
      <c r="U16" s="732"/>
      <c r="W16" s="539"/>
      <c r="Y16" s="714" t="s">
        <v>169</v>
      </c>
      <c r="Z16" s="700" t="s">
        <v>338</v>
      </c>
      <c r="AA16" s="398">
        <v>2</v>
      </c>
      <c r="AB16" s="734">
        <v>1.4</v>
      </c>
      <c r="AC16" s="735">
        <v>2.5</v>
      </c>
      <c r="AD16" s="735">
        <v>3</v>
      </c>
      <c r="AE16" s="735">
        <v>2.8</v>
      </c>
      <c r="AF16" s="735">
        <v>2.2000000000000002</v>
      </c>
      <c r="AG16" s="735">
        <v>2.1</v>
      </c>
      <c r="AH16" s="659"/>
    </row>
    <row r="17" spans="1:34" x14ac:dyDescent="0.2">
      <c r="C17" s="393"/>
      <c r="D17" s="414"/>
      <c r="E17" s="413"/>
      <c r="F17" s="413"/>
      <c r="G17" s="414"/>
      <c r="H17" s="414"/>
      <c r="I17" s="414"/>
      <c r="J17" s="415"/>
      <c r="K17" s="415"/>
      <c r="L17" s="416"/>
      <c r="M17" s="416"/>
      <c r="N17" s="417"/>
      <c r="O17" s="416"/>
      <c r="P17" s="418"/>
      <c r="Q17" s="419"/>
      <c r="R17" s="420"/>
      <c r="S17" s="421"/>
      <c r="U17" s="732"/>
      <c r="W17" s="539"/>
      <c r="Y17" s="714" t="s">
        <v>120</v>
      </c>
      <c r="Z17" s="700" t="s">
        <v>12</v>
      </c>
      <c r="AA17" s="398">
        <v>3</v>
      </c>
      <c r="AB17" s="703">
        <v>13.200000000000001</v>
      </c>
      <c r="AC17" s="703">
        <v>13.8</v>
      </c>
      <c r="AD17" s="703">
        <v>16.600000000000001</v>
      </c>
      <c r="AE17" s="703">
        <v>22.8</v>
      </c>
      <c r="AF17" s="703">
        <v>20.5</v>
      </c>
      <c r="AG17" s="703">
        <v>18</v>
      </c>
      <c r="AH17" s="659"/>
    </row>
    <row r="18" spans="1:34" x14ac:dyDescent="0.2">
      <c r="P18" s="396"/>
      <c r="Q18" s="410"/>
      <c r="R18" s="421"/>
      <c r="S18" s="421"/>
      <c r="U18" s="732"/>
      <c r="W18" s="539"/>
      <c r="Y18" s="714" t="s">
        <v>120</v>
      </c>
      <c r="Z18" s="700" t="s">
        <v>338</v>
      </c>
      <c r="AA18" s="398">
        <v>4</v>
      </c>
      <c r="AB18" s="703">
        <v>26</v>
      </c>
      <c r="AC18" s="703">
        <v>26.700000000000003</v>
      </c>
      <c r="AD18" s="703">
        <v>23</v>
      </c>
      <c r="AE18" s="703">
        <v>34.4</v>
      </c>
      <c r="AF18" s="703">
        <v>30.7</v>
      </c>
      <c r="AG18" s="703">
        <v>29.2</v>
      </c>
      <c r="AH18" s="659"/>
    </row>
    <row r="19" spans="1:34" x14ac:dyDescent="0.2">
      <c r="C19" s="400" t="s">
        <v>120</v>
      </c>
      <c r="D19" s="393"/>
      <c r="E19" s="393"/>
      <c r="F19" s="393"/>
      <c r="G19" s="284" t="s">
        <v>19</v>
      </c>
      <c r="H19" s="285"/>
      <c r="I19" s="393"/>
      <c r="J19" s="422" t="e">
        <f>SUM(H19/H7)*100</f>
        <v>#DIV/0!</v>
      </c>
      <c r="K19" s="423" t="s">
        <v>11</v>
      </c>
      <c r="L19" s="241">
        <f>IF(OR($A$1&lt;1,$A$1&gt;7),0,HLOOKUP($A$1,TABLE,+AA17+1))</f>
        <v>13.200000000000001</v>
      </c>
      <c r="M19" s="424"/>
      <c r="N19" s="423" t="s">
        <v>12</v>
      </c>
      <c r="O19" s="424"/>
      <c r="P19" s="425" t="e">
        <f>IF(ISTEXT(L19),"   N/A",ABS(L19-J19))</f>
        <v>#DIV/0!</v>
      </c>
      <c r="R19" s="315"/>
      <c r="S19" s="315"/>
      <c r="U19" s="724"/>
      <c r="V19" s="702"/>
      <c r="W19" s="657"/>
      <c r="X19" s="702"/>
      <c r="Y19" s="714" t="s">
        <v>170</v>
      </c>
      <c r="Z19" s="700" t="s">
        <v>12</v>
      </c>
      <c r="AA19" s="398">
        <v>5</v>
      </c>
      <c r="AB19" s="703">
        <v>50</v>
      </c>
      <c r="AC19" s="703">
        <v>50</v>
      </c>
      <c r="AD19" s="703">
        <v>60</v>
      </c>
      <c r="AE19" s="703">
        <v>70</v>
      </c>
      <c r="AF19" s="703">
        <v>70</v>
      </c>
      <c r="AG19" s="703">
        <v>70</v>
      </c>
      <c r="AH19" s="659"/>
    </row>
    <row r="20" spans="1:34" x14ac:dyDescent="0.2">
      <c r="C20" s="426"/>
      <c r="D20" s="412" t="s">
        <v>173</v>
      </c>
      <c r="E20" s="414"/>
      <c r="F20" s="414"/>
      <c r="G20" s="414"/>
      <c r="H20" s="414"/>
      <c r="I20" s="414"/>
      <c r="J20" s="414"/>
      <c r="K20" s="414"/>
      <c r="L20" s="241">
        <f>IF(OR($A$1&lt;1,$A$1&gt;7),0,HLOOKUP($A$1,TABLE,+AA18+1))</f>
        <v>26</v>
      </c>
      <c r="M20" s="405"/>
      <c r="N20" s="406" t="s">
        <v>338</v>
      </c>
      <c r="O20" s="405"/>
      <c r="P20" s="425" t="e">
        <f>IF(ISTEXT(L20),"   N/A",ABS(L20-J19))</f>
        <v>#DIV/0!</v>
      </c>
      <c r="Q20" s="410"/>
      <c r="R20" s="315"/>
      <c r="S20" s="315"/>
      <c r="U20" s="724"/>
      <c r="V20" s="702"/>
      <c r="W20" s="657"/>
      <c r="X20" s="702"/>
      <c r="Y20" s="714" t="s">
        <v>170</v>
      </c>
      <c r="Z20" s="700" t="s">
        <v>338</v>
      </c>
      <c r="AA20" s="398">
        <v>6</v>
      </c>
      <c r="AB20" s="703"/>
      <c r="AC20" s="703">
        <v>10</v>
      </c>
      <c r="AD20" s="703">
        <v>30</v>
      </c>
      <c r="AE20" s="703">
        <v>30</v>
      </c>
      <c r="AF20" s="703">
        <v>40</v>
      </c>
      <c r="AG20" s="703">
        <v>40</v>
      </c>
      <c r="AH20" s="659"/>
    </row>
    <row r="21" spans="1:34" x14ac:dyDescent="0.2">
      <c r="C21" s="426"/>
      <c r="D21" s="412" t="s">
        <v>174</v>
      </c>
      <c r="E21" s="414"/>
      <c r="F21" s="414"/>
      <c r="G21" s="414"/>
      <c r="H21" s="414"/>
      <c r="I21" s="414"/>
      <c r="J21" s="414"/>
      <c r="K21" s="414"/>
      <c r="L21" s="427"/>
      <c r="M21" s="427"/>
      <c r="N21" s="428"/>
      <c r="O21" s="427"/>
      <c r="P21" s="429"/>
      <c r="Q21" s="430"/>
      <c r="R21" s="431"/>
      <c r="S21" s="420"/>
      <c r="U21" s="724"/>
      <c r="V21" s="702"/>
      <c r="W21" s="657"/>
      <c r="X21" s="702"/>
      <c r="Y21" s="714" t="s">
        <v>171</v>
      </c>
      <c r="Z21" s="700" t="s">
        <v>12</v>
      </c>
      <c r="AA21" s="398">
        <v>7</v>
      </c>
      <c r="AB21" s="703">
        <v>18.2</v>
      </c>
      <c r="AC21" s="703">
        <v>31.2</v>
      </c>
      <c r="AD21" s="703">
        <v>14.099999999999998</v>
      </c>
      <c r="AE21" s="703">
        <v>12.6</v>
      </c>
      <c r="AF21" s="703">
        <v>11.1</v>
      </c>
      <c r="AG21" s="703">
        <v>9.7000000000000011</v>
      </c>
      <c r="AH21" s="659"/>
    </row>
    <row r="22" spans="1:34" x14ac:dyDescent="0.2">
      <c r="D22" s="412" t="s">
        <v>175</v>
      </c>
      <c r="E22" s="414"/>
      <c r="F22" s="414"/>
      <c r="G22" s="414"/>
      <c r="H22" s="414"/>
      <c r="I22" s="414"/>
      <c r="J22" s="414"/>
      <c r="K22" s="414"/>
      <c r="L22" s="414"/>
      <c r="M22" s="414"/>
      <c r="N22" s="414"/>
      <c r="O22" s="414"/>
      <c r="P22" s="432"/>
      <c r="Q22" s="433"/>
      <c r="R22" s="431"/>
      <c r="S22" s="420"/>
      <c r="U22" s="724"/>
      <c r="V22" s="702"/>
      <c r="W22" s="657"/>
      <c r="X22" s="702"/>
      <c r="Y22" s="714" t="s">
        <v>171</v>
      </c>
      <c r="Z22" s="700" t="s">
        <v>338</v>
      </c>
      <c r="AA22" s="398">
        <v>8</v>
      </c>
      <c r="AB22" s="703">
        <v>0</v>
      </c>
      <c r="AC22" s="703">
        <v>0</v>
      </c>
      <c r="AD22" s="703">
        <v>0</v>
      </c>
      <c r="AE22" s="703">
        <v>0</v>
      </c>
      <c r="AF22" s="703">
        <v>0.5</v>
      </c>
      <c r="AG22" s="703">
        <v>1.4000000000000001</v>
      </c>
      <c r="AH22" s="659"/>
    </row>
    <row r="23" spans="1:34" x14ac:dyDescent="0.2">
      <c r="D23" s="412" t="s">
        <v>176</v>
      </c>
      <c r="E23" s="414"/>
      <c r="F23" s="414"/>
      <c r="G23" s="414"/>
      <c r="H23" s="414"/>
      <c r="I23" s="414"/>
      <c r="J23" s="414"/>
      <c r="K23" s="414"/>
      <c r="L23" s="414"/>
      <c r="M23" s="414"/>
      <c r="N23" s="414"/>
      <c r="O23" s="414"/>
      <c r="P23" s="432"/>
      <c r="Q23" s="433"/>
      <c r="R23" s="431"/>
      <c r="S23" s="420"/>
      <c r="U23" s="724"/>
      <c r="Y23" s="714" t="s">
        <v>172</v>
      </c>
      <c r="Z23" s="700" t="s">
        <v>12</v>
      </c>
      <c r="AA23" s="398">
        <v>9</v>
      </c>
      <c r="AB23" s="703">
        <v>38.800000000000004</v>
      </c>
      <c r="AC23" s="703">
        <v>13.100000000000001</v>
      </c>
      <c r="AD23" s="703">
        <v>18.600000000000001</v>
      </c>
      <c r="AE23" s="703">
        <v>11.4</v>
      </c>
      <c r="AF23" s="703">
        <v>12.2</v>
      </c>
      <c r="AG23" s="703">
        <v>12</v>
      </c>
      <c r="AH23" s="659"/>
    </row>
    <row r="24" spans="1:34" ht="15" customHeight="1" x14ac:dyDescent="0.2">
      <c r="D24" s="412" t="s">
        <v>194</v>
      </c>
      <c r="E24" s="414"/>
      <c r="F24" s="414"/>
      <c r="G24" s="414"/>
      <c r="H24" s="414"/>
      <c r="I24" s="414"/>
      <c r="J24" s="414"/>
      <c r="K24" s="414"/>
      <c r="L24" s="414"/>
      <c r="M24" s="414"/>
      <c r="N24" s="414"/>
      <c r="O24" s="414"/>
      <c r="P24" s="432"/>
      <c r="Q24" s="433"/>
      <c r="R24" s="431"/>
      <c r="S24" s="420"/>
      <c r="U24" s="724"/>
      <c r="Y24" s="714" t="s">
        <v>172</v>
      </c>
      <c r="Z24" s="700" t="s">
        <v>338</v>
      </c>
      <c r="AA24" s="398">
        <v>10</v>
      </c>
      <c r="AB24" s="703">
        <v>27.6</v>
      </c>
      <c r="AC24" s="703">
        <v>3.2</v>
      </c>
      <c r="AD24" s="703">
        <v>6.9</v>
      </c>
      <c r="AE24" s="703">
        <v>3.9</v>
      </c>
      <c r="AF24" s="703">
        <v>2</v>
      </c>
      <c r="AG24" s="703">
        <v>1.6</v>
      </c>
      <c r="AH24" s="659"/>
    </row>
    <row r="25" spans="1:34" ht="15" customHeight="1" x14ac:dyDescent="0.2">
      <c r="D25" s="412" t="s">
        <v>195</v>
      </c>
      <c r="P25" s="396"/>
      <c r="Q25" s="410"/>
      <c r="R25" s="421"/>
      <c r="S25" s="421"/>
      <c r="Y25" s="714"/>
      <c r="Z25" s="700"/>
      <c r="AA25" s="398"/>
      <c r="AB25" s="398"/>
      <c r="AC25" s="398"/>
      <c r="AD25" s="398"/>
      <c r="AE25" s="398"/>
      <c r="AF25" s="398"/>
      <c r="AG25" s="398"/>
      <c r="AH25" s="659"/>
    </row>
    <row r="26" spans="1:34" ht="24.75" customHeight="1" x14ac:dyDescent="0.2">
      <c r="C26" s="400" t="s">
        <v>121</v>
      </c>
      <c r="D26" s="393"/>
      <c r="E26" s="434"/>
      <c r="F26" s="393"/>
      <c r="J26" s="424"/>
      <c r="K26" s="424"/>
      <c r="L26" s="424"/>
      <c r="M26" s="424"/>
      <c r="N26" s="424"/>
      <c r="O26" s="424"/>
      <c r="P26" s="425"/>
      <c r="Q26" s="410"/>
      <c r="R26" s="421"/>
      <c r="S26" s="421"/>
      <c r="Y26" s="714"/>
      <c r="Z26" s="700"/>
      <c r="AA26" s="398"/>
      <c r="AB26" s="398"/>
      <c r="AC26" s="398"/>
      <c r="AD26" s="398"/>
      <c r="AE26" s="398"/>
      <c r="AF26" s="398"/>
      <c r="AG26" s="398"/>
      <c r="AH26" s="659"/>
    </row>
    <row r="27" spans="1:34" x14ac:dyDescent="0.2">
      <c r="C27" s="400"/>
      <c r="D27" s="393"/>
      <c r="E27" s="393"/>
      <c r="F27" s="393"/>
      <c r="J27" s="424"/>
      <c r="K27" s="424"/>
      <c r="L27" s="424"/>
      <c r="M27" s="424"/>
      <c r="N27" s="424"/>
      <c r="O27" s="424"/>
      <c r="P27" s="425"/>
      <c r="Q27" s="410"/>
      <c r="R27" s="421"/>
      <c r="S27" s="421"/>
      <c r="Y27" s="714"/>
      <c r="Z27" s="700"/>
      <c r="AA27" s="398"/>
      <c r="AB27" s="398"/>
      <c r="AC27" s="398"/>
      <c r="AD27" s="398"/>
      <c r="AE27" s="398"/>
      <c r="AF27" s="398"/>
      <c r="AG27" s="398"/>
      <c r="AH27" s="659"/>
    </row>
    <row r="28" spans="1:34" x14ac:dyDescent="0.2">
      <c r="C28" s="400"/>
      <c r="D28" s="435" t="s">
        <v>116</v>
      </c>
      <c r="F28" s="284"/>
      <c r="G28" s="284" t="s">
        <v>19</v>
      </c>
      <c r="H28" s="285"/>
      <c r="J28" s="424"/>
      <c r="K28" s="424"/>
      <c r="L28" s="424"/>
      <c r="M28" s="424"/>
      <c r="N28" s="424"/>
      <c r="O28" s="424"/>
      <c r="P28" s="425"/>
      <c r="Q28" s="410"/>
      <c r="R28" s="421"/>
      <c r="S28" s="421"/>
      <c r="Y28" s="714"/>
      <c r="Z28" s="700"/>
      <c r="AA28" s="398"/>
      <c r="AB28" s="398"/>
      <c r="AC28" s="398"/>
      <c r="AD28" s="398"/>
      <c r="AE28" s="398"/>
      <c r="AF28" s="398"/>
      <c r="AG28" s="398"/>
      <c r="AH28" s="659"/>
    </row>
    <row r="29" spans="1:34" x14ac:dyDescent="0.2">
      <c r="C29" s="400"/>
      <c r="D29" s="400"/>
      <c r="F29" s="393"/>
      <c r="J29" s="424"/>
      <c r="K29" s="424"/>
      <c r="L29" s="424"/>
      <c r="M29" s="424"/>
      <c r="N29" s="424"/>
      <c r="O29" s="424"/>
      <c r="P29" s="425"/>
      <c r="Q29" s="410"/>
      <c r="R29" s="421"/>
      <c r="S29" s="421"/>
      <c r="Y29" s="714"/>
      <c r="Z29" s="700"/>
      <c r="AA29" s="398"/>
      <c r="AB29" s="398"/>
      <c r="AC29" s="398"/>
      <c r="AD29" s="398"/>
      <c r="AE29" s="398"/>
      <c r="AF29" s="398"/>
      <c r="AG29" s="398"/>
      <c r="AH29" s="659"/>
    </row>
    <row r="30" spans="1:34" x14ac:dyDescent="0.2">
      <c r="C30" s="400"/>
      <c r="D30" s="435" t="s">
        <v>117</v>
      </c>
      <c r="F30" s="393"/>
      <c r="G30" s="284" t="s">
        <v>19</v>
      </c>
      <c r="H30" s="285"/>
      <c r="J30" s="424"/>
      <c r="K30" s="424"/>
      <c r="L30" s="424"/>
      <c r="M30" s="424"/>
      <c r="N30" s="424"/>
      <c r="O30" s="424"/>
      <c r="P30" s="425"/>
      <c r="Q30" s="410"/>
      <c r="R30" s="421"/>
      <c r="S30" s="421"/>
    </row>
    <row r="31" spans="1:34" x14ac:dyDescent="0.2">
      <c r="C31" s="400"/>
      <c r="D31" s="393"/>
      <c r="E31" s="393"/>
      <c r="F31" s="393"/>
      <c r="J31" s="424"/>
      <c r="K31" s="424"/>
      <c r="L31" s="424"/>
      <c r="M31" s="424"/>
      <c r="N31" s="424"/>
      <c r="O31" s="424"/>
      <c r="P31" s="425"/>
      <c r="Q31" s="410"/>
      <c r="R31" s="421"/>
      <c r="S31" s="421"/>
    </row>
    <row r="32" spans="1:34" x14ac:dyDescent="0.2">
      <c r="A32" s="426"/>
      <c r="B32" s="426"/>
      <c r="E32" s="435" t="s">
        <v>122</v>
      </c>
      <c r="J32" s="436" t="e">
        <f>SUM(H28/H30)*100</f>
        <v>#DIV/0!</v>
      </c>
      <c r="K32" s="423" t="s">
        <v>11</v>
      </c>
      <c r="L32" s="241">
        <f>IF(OR($A$1&lt;1,$A$1&gt;7),0,HLOOKUP($A$1,TABLE,+AA19+1))</f>
        <v>50</v>
      </c>
      <c r="M32" s="424"/>
      <c r="N32" s="423" t="s">
        <v>12</v>
      </c>
      <c r="O32" s="424"/>
      <c r="P32" s="425" t="e">
        <f>IF(ISTEXT(L32),"   N/A",ABS(L32-J32))</f>
        <v>#DIV/0!</v>
      </c>
      <c r="R32" s="315"/>
      <c r="S32" s="315"/>
    </row>
    <row r="33" spans="1:19" x14ac:dyDescent="0.2">
      <c r="A33" s="426"/>
      <c r="B33" s="426"/>
      <c r="J33" s="424"/>
      <c r="K33" s="424"/>
      <c r="L33" s="241">
        <f>IF(OR($A$1&lt;1,$A$1&gt;7),0,HLOOKUP($A$1,TABLE,+AA20+1))</f>
        <v>0</v>
      </c>
      <c r="M33" s="424"/>
      <c r="N33" s="423" t="s">
        <v>338</v>
      </c>
      <c r="O33" s="424"/>
      <c r="P33" s="425" t="e">
        <f>IF(ISTEXT(L33),"   N/A",ABS(L33-J32))</f>
        <v>#DIV/0!</v>
      </c>
      <c r="R33" s="315"/>
      <c r="S33" s="315"/>
    </row>
    <row r="34" spans="1:19" x14ac:dyDescent="0.2">
      <c r="A34" s="426"/>
      <c r="B34" s="426"/>
      <c r="E34" s="412" t="s">
        <v>59</v>
      </c>
      <c r="J34" s="424"/>
      <c r="K34" s="424"/>
      <c r="L34" s="424"/>
      <c r="M34" s="424"/>
      <c r="N34" s="423"/>
      <c r="O34" s="424"/>
      <c r="P34" s="425"/>
      <c r="R34" s="421"/>
      <c r="S34" s="421"/>
    </row>
    <row r="35" spans="1:19" x14ac:dyDescent="0.2">
      <c r="A35" s="426"/>
      <c r="B35" s="426"/>
      <c r="D35" s="414"/>
      <c r="J35" s="424"/>
      <c r="K35" s="424"/>
      <c r="L35" s="424"/>
      <c r="M35" s="424"/>
      <c r="N35" s="423"/>
      <c r="O35" s="424"/>
      <c r="P35" s="425"/>
      <c r="R35" s="421"/>
      <c r="S35" s="421"/>
    </row>
    <row r="36" spans="1:19" x14ac:dyDescent="0.2">
      <c r="A36" s="426"/>
      <c r="B36" s="426"/>
      <c r="D36" s="414"/>
      <c r="J36" s="424"/>
      <c r="K36" s="424"/>
      <c r="L36" s="424"/>
      <c r="M36" s="424"/>
      <c r="N36" s="423"/>
      <c r="O36" s="424"/>
      <c r="P36" s="425"/>
      <c r="R36" s="421"/>
      <c r="S36" s="421"/>
    </row>
    <row r="37" spans="1:19" x14ac:dyDescent="0.2">
      <c r="A37" s="426"/>
      <c r="B37" s="426"/>
      <c r="D37" s="393" t="s">
        <v>118</v>
      </c>
      <c r="J37" s="424"/>
      <c r="K37" s="424"/>
      <c r="L37" s="424"/>
      <c r="M37" s="424"/>
      <c r="N37" s="423"/>
      <c r="O37" s="424"/>
      <c r="P37" s="425"/>
      <c r="R37" s="421"/>
      <c r="S37" s="421"/>
    </row>
    <row r="38" spans="1:19" x14ac:dyDescent="0.2">
      <c r="A38" s="426"/>
      <c r="B38" s="426"/>
      <c r="J38" s="424"/>
      <c r="K38" s="424"/>
      <c r="L38" s="424"/>
      <c r="M38" s="424"/>
      <c r="N38" s="423"/>
      <c r="O38" s="424"/>
      <c r="P38" s="425"/>
      <c r="R38" s="421"/>
      <c r="S38" s="421"/>
    </row>
    <row r="39" spans="1:19" x14ac:dyDescent="0.2">
      <c r="A39" s="426"/>
      <c r="B39" s="426"/>
      <c r="D39" s="435"/>
      <c r="J39" s="424"/>
      <c r="P39" s="396"/>
      <c r="R39" s="421"/>
      <c r="S39" s="421"/>
    </row>
    <row r="40" spans="1:19" x14ac:dyDescent="0.2">
      <c r="A40" s="426"/>
      <c r="B40" s="426"/>
      <c r="D40" s="435" t="s">
        <v>386</v>
      </c>
      <c r="G40" s="284" t="s">
        <v>19</v>
      </c>
      <c r="H40" s="285"/>
      <c r="J40" s="422" t="e">
        <f>SUM(H40/H28)*100</f>
        <v>#DIV/0!</v>
      </c>
      <c r="K40" s="423" t="s">
        <v>11</v>
      </c>
      <c r="L40" s="241">
        <f>IF(OR($A$1&lt;1,$A$1&gt;7),0,HLOOKUP($A$1,TABLE,+AA21+1))</f>
        <v>18.2</v>
      </c>
      <c r="M40" s="424"/>
      <c r="N40" s="423" t="s">
        <v>12</v>
      </c>
      <c r="O40" s="424"/>
      <c r="P40" s="425" t="e">
        <f>IF(ISTEXT(L40),"   N/A",ABS(L40-J40))</f>
        <v>#DIV/0!</v>
      </c>
      <c r="R40" s="315"/>
      <c r="S40" s="315"/>
    </row>
    <row r="41" spans="1:19" x14ac:dyDescent="0.2">
      <c r="A41" s="426"/>
      <c r="B41" s="426"/>
      <c r="J41" s="424"/>
      <c r="K41" s="424"/>
      <c r="L41" s="241">
        <f>IF(OR($A$1&lt;1,$A$1&gt;7),0,HLOOKUP($A$1,TABLE,+AA22+1))</f>
        <v>0</v>
      </c>
      <c r="M41" s="424"/>
      <c r="N41" s="423" t="s">
        <v>338</v>
      </c>
      <c r="O41" s="424"/>
      <c r="P41" s="425" t="e">
        <f>IF(ISTEXT(L41),"   N/A",ABS(L41-J40))</f>
        <v>#DIV/0!</v>
      </c>
      <c r="R41" s="315"/>
      <c r="S41" s="315"/>
    </row>
    <row r="42" spans="1:19" x14ac:dyDescent="0.2">
      <c r="A42" s="426"/>
      <c r="B42" s="426"/>
      <c r="J42" s="424"/>
      <c r="K42" s="424"/>
      <c r="L42" s="424"/>
      <c r="M42" s="424"/>
      <c r="N42" s="423"/>
      <c r="O42" s="424"/>
      <c r="P42" s="425"/>
      <c r="R42" s="421"/>
      <c r="S42" s="421"/>
    </row>
    <row r="43" spans="1:19" x14ac:dyDescent="0.2">
      <c r="A43" s="426"/>
      <c r="B43" s="426"/>
      <c r="D43" s="435" t="s">
        <v>193</v>
      </c>
      <c r="G43" s="284" t="s">
        <v>19</v>
      </c>
      <c r="H43" s="285"/>
      <c r="J43" s="422" t="e">
        <f>SUM(H43/H28)*100</f>
        <v>#DIV/0!</v>
      </c>
      <c r="K43" s="423" t="s">
        <v>11</v>
      </c>
      <c r="L43" s="241">
        <f>IF(OR($A$1&lt;1,$A$1&gt;7),0,HLOOKUP($A$1,TABLE,+AA23+1))</f>
        <v>38.800000000000004</v>
      </c>
      <c r="M43" s="424"/>
      <c r="N43" s="423" t="s">
        <v>12</v>
      </c>
      <c r="O43" s="424"/>
      <c r="P43" s="425" t="e">
        <f>IF(ISTEXT(L43),"   N/A",ABS(L43-J43))</f>
        <v>#DIV/0!</v>
      </c>
      <c r="R43" s="315"/>
      <c r="S43" s="315"/>
    </row>
    <row r="44" spans="1:19" x14ac:dyDescent="0.2">
      <c r="A44" s="426"/>
      <c r="B44" s="426"/>
      <c r="J44" s="424"/>
      <c r="K44" s="424"/>
      <c r="L44" s="241">
        <f>IF(OR($A$1&lt;1,$A$1&gt;7),0,HLOOKUP($A$1,TABLE,+AA24+1))</f>
        <v>27.6</v>
      </c>
      <c r="M44" s="424"/>
      <c r="N44" s="423" t="s">
        <v>338</v>
      </c>
      <c r="O44" s="424"/>
      <c r="P44" s="425" t="e">
        <f>IF(ISTEXT(L44),"   N/A",ABS(L44-J43))</f>
        <v>#DIV/0!</v>
      </c>
      <c r="R44" s="437"/>
      <c r="S44" s="437"/>
    </row>
    <row r="45" spans="1:19" x14ac:dyDescent="0.2">
      <c r="A45" s="426"/>
      <c r="B45" s="426"/>
      <c r="E45" s="380" t="s">
        <v>20</v>
      </c>
      <c r="J45" s="424"/>
      <c r="K45" s="424"/>
      <c r="L45" s="424"/>
      <c r="M45" s="424"/>
      <c r="N45" s="424"/>
      <c r="O45" s="424"/>
      <c r="P45" s="425"/>
    </row>
    <row r="46" spans="1:19" x14ac:dyDescent="0.2">
      <c r="A46" s="426"/>
      <c r="B46" s="426"/>
      <c r="C46" s="426"/>
      <c r="D46" s="426"/>
      <c r="E46" s="426"/>
      <c r="F46" s="426"/>
      <c r="G46" s="426"/>
      <c r="H46" s="426"/>
      <c r="I46" s="426"/>
      <c r="J46" s="438"/>
      <c r="K46" s="438"/>
      <c r="L46" s="438"/>
      <c r="M46" s="438"/>
      <c r="N46" s="438"/>
      <c r="O46" s="438"/>
      <c r="P46" s="425"/>
    </row>
    <row r="47" spans="1:19" x14ac:dyDescent="0.2">
      <c r="A47" s="426"/>
      <c r="B47" s="426"/>
      <c r="C47" s="426"/>
      <c r="D47" s="426"/>
      <c r="E47" s="426"/>
      <c r="F47" s="426"/>
      <c r="G47" s="426"/>
      <c r="H47" s="426"/>
      <c r="I47" s="426"/>
      <c r="J47" s="438"/>
      <c r="K47" s="438"/>
      <c r="L47" s="438"/>
      <c r="M47" s="438"/>
      <c r="N47" s="438"/>
      <c r="O47" s="438"/>
      <c r="P47" s="425"/>
    </row>
    <row r="48" spans="1:19" x14ac:dyDescent="0.2">
      <c r="A48" s="426"/>
      <c r="B48" s="426"/>
      <c r="C48" s="426"/>
      <c r="D48" s="426"/>
      <c r="E48" s="426"/>
      <c r="F48" s="426"/>
      <c r="G48" s="426"/>
      <c r="H48" s="426"/>
      <c r="I48" s="426"/>
      <c r="J48" s="438"/>
      <c r="K48" s="438"/>
      <c r="L48" s="438"/>
      <c r="M48" s="438"/>
      <c r="N48" s="438"/>
      <c r="O48" s="438"/>
      <c r="P48" s="425"/>
    </row>
    <row r="49" spans="1:16" x14ac:dyDescent="0.2">
      <c r="A49" s="426"/>
      <c r="B49" s="426"/>
      <c r="C49" s="426"/>
      <c r="D49" s="426"/>
      <c r="E49" s="426"/>
      <c r="F49" s="426"/>
      <c r="G49" s="426"/>
      <c r="H49" s="426"/>
      <c r="I49" s="426"/>
      <c r="J49" s="438"/>
      <c r="K49" s="438"/>
      <c r="L49" s="438"/>
      <c r="M49" s="438"/>
      <c r="N49" s="438"/>
      <c r="O49" s="438"/>
      <c r="P49" s="425"/>
    </row>
    <row r="50" spans="1:16" x14ac:dyDescent="0.2">
      <c r="A50" s="426"/>
      <c r="B50" s="426"/>
      <c r="C50" s="426"/>
      <c r="D50" s="426"/>
      <c r="E50" s="426"/>
      <c r="F50" s="426"/>
      <c r="G50" s="426"/>
      <c r="H50" s="426"/>
      <c r="I50" s="426"/>
      <c r="J50" s="438"/>
      <c r="K50" s="438"/>
      <c r="L50" s="438"/>
      <c r="M50" s="438"/>
      <c r="N50" s="438"/>
      <c r="O50" s="438"/>
      <c r="P50" s="425"/>
    </row>
    <row r="51" spans="1:16" x14ac:dyDescent="0.2">
      <c r="A51" s="426"/>
      <c r="B51" s="426"/>
      <c r="C51" s="426"/>
      <c r="D51" s="426"/>
      <c r="E51" s="426"/>
      <c r="F51" s="426"/>
      <c r="G51" s="426"/>
      <c r="H51" s="426"/>
      <c r="I51" s="426"/>
      <c r="J51" s="438"/>
      <c r="K51" s="438"/>
      <c r="L51" s="438"/>
      <c r="M51" s="438"/>
      <c r="N51" s="438"/>
      <c r="O51" s="438"/>
      <c r="P51" s="425"/>
    </row>
    <row r="52" spans="1:16" x14ac:dyDescent="0.2">
      <c r="A52" s="426"/>
      <c r="B52" s="426"/>
      <c r="C52" s="426"/>
      <c r="D52" s="426"/>
      <c r="E52" s="426"/>
      <c r="F52" s="426"/>
      <c r="G52" s="426"/>
      <c r="H52" s="426"/>
      <c r="I52" s="426"/>
      <c r="J52" s="438"/>
      <c r="K52" s="438"/>
      <c r="L52" s="438"/>
      <c r="M52" s="438"/>
      <c r="N52" s="438"/>
      <c r="O52" s="438"/>
      <c r="P52" s="425"/>
    </row>
    <row r="53" spans="1:16" x14ac:dyDescent="0.2">
      <c r="A53" s="426"/>
      <c r="B53" s="426"/>
      <c r="C53" s="426"/>
      <c r="D53" s="426"/>
      <c r="E53" s="426"/>
      <c r="F53" s="426"/>
      <c r="G53" s="426"/>
      <c r="H53" s="426"/>
      <c r="I53" s="426"/>
      <c r="J53" s="438"/>
      <c r="K53" s="438"/>
      <c r="L53" s="438"/>
      <c r="M53" s="438"/>
      <c r="N53" s="438"/>
      <c r="O53" s="438"/>
      <c r="P53" s="425"/>
    </row>
    <row r="54" spans="1:16" x14ac:dyDescent="0.2">
      <c r="A54" s="426"/>
      <c r="B54" s="426"/>
      <c r="C54" s="426"/>
      <c r="D54" s="426"/>
      <c r="E54" s="426"/>
      <c r="F54" s="426"/>
      <c r="G54" s="426"/>
      <c r="H54" s="426"/>
      <c r="I54" s="426"/>
      <c r="J54" s="426"/>
      <c r="K54" s="426"/>
      <c r="L54" s="395"/>
      <c r="M54" s="395"/>
      <c r="N54" s="426"/>
      <c r="O54" s="438"/>
      <c r="P54" s="425"/>
    </row>
    <row r="55" spans="1:16" x14ac:dyDescent="0.2">
      <c r="A55" s="426"/>
      <c r="B55" s="426"/>
      <c r="C55" s="426"/>
      <c r="D55" s="426"/>
      <c r="E55" s="426"/>
      <c r="F55" s="426"/>
      <c r="G55" s="426"/>
      <c r="H55" s="426"/>
      <c r="I55" s="426"/>
      <c r="J55" s="426"/>
      <c r="K55" s="426"/>
      <c r="L55" s="395"/>
      <c r="M55" s="395"/>
      <c r="N55" s="426"/>
      <c r="O55" s="426"/>
      <c r="P55" s="425"/>
    </row>
    <row r="56" spans="1:16" x14ac:dyDescent="0.2">
      <c r="A56" s="426"/>
      <c r="B56" s="426"/>
      <c r="C56" s="426"/>
      <c r="D56" s="426"/>
      <c r="E56" s="426"/>
      <c r="F56" s="426"/>
      <c r="G56" s="426"/>
      <c r="H56" s="426"/>
      <c r="I56" s="426"/>
      <c r="J56" s="426"/>
      <c r="K56" s="426"/>
      <c r="L56" s="438"/>
      <c r="M56" s="438"/>
      <c r="N56" s="426"/>
      <c r="O56" s="426"/>
      <c r="P56" s="425"/>
    </row>
    <row r="57" spans="1:16" x14ac:dyDescent="0.2">
      <c r="A57" s="426"/>
      <c r="B57" s="426"/>
      <c r="C57" s="426"/>
      <c r="D57" s="426"/>
      <c r="E57" s="426"/>
      <c r="F57" s="426"/>
      <c r="G57" s="426"/>
      <c r="H57" s="426"/>
      <c r="I57" s="426"/>
      <c r="J57" s="426"/>
      <c r="K57" s="426"/>
      <c r="L57" s="438"/>
      <c r="M57" s="438"/>
      <c r="N57" s="426"/>
      <c r="O57" s="426"/>
      <c r="P57" s="425"/>
    </row>
    <row r="58" spans="1:16" x14ac:dyDescent="0.2">
      <c r="A58" s="426"/>
      <c r="B58" s="426"/>
      <c r="C58" s="426"/>
      <c r="D58" s="426"/>
      <c r="E58" s="426"/>
      <c r="F58" s="426"/>
      <c r="G58" s="426"/>
      <c r="H58" s="426"/>
      <c r="I58" s="426"/>
      <c r="J58" s="426"/>
      <c r="K58" s="426"/>
      <c r="L58" s="438"/>
      <c r="M58" s="438"/>
      <c r="N58" s="426"/>
      <c r="O58" s="426"/>
      <c r="P58" s="396"/>
    </row>
    <row r="59" spans="1:16" x14ac:dyDescent="0.2">
      <c r="A59" s="426"/>
      <c r="B59" s="426"/>
      <c r="C59" s="426"/>
      <c r="D59" s="426"/>
      <c r="E59" s="426"/>
      <c r="F59" s="426"/>
      <c r="G59" s="426"/>
      <c r="H59" s="426"/>
      <c r="I59" s="426"/>
      <c r="J59" s="426"/>
      <c r="K59" s="426"/>
      <c r="L59" s="438"/>
      <c r="M59" s="438"/>
      <c r="N59" s="426"/>
      <c r="O59" s="426"/>
      <c r="P59" s="396"/>
    </row>
    <row r="60" spans="1:16" x14ac:dyDescent="0.2">
      <c r="A60" s="426"/>
      <c r="B60" s="426"/>
      <c r="C60" s="426"/>
      <c r="D60" s="426"/>
      <c r="E60" s="426"/>
      <c r="F60" s="426"/>
      <c r="G60" s="426"/>
      <c r="H60" s="426"/>
      <c r="I60" s="426"/>
      <c r="J60" s="426"/>
      <c r="K60" s="426"/>
      <c r="L60" s="438"/>
      <c r="M60" s="438"/>
      <c r="N60" s="426"/>
      <c r="O60" s="426"/>
      <c r="P60" s="396"/>
    </row>
    <row r="61" spans="1:16" x14ac:dyDescent="0.2">
      <c r="A61" s="426"/>
      <c r="B61" s="426"/>
      <c r="C61" s="426"/>
      <c r="D61" s="426"/>
      <c r="E61" s="426"/>
      <c r="F61" s="426"/>
      <c r="G61" s="426"/>
      <c r="H61" s="426"/>
      <c r="I61" s="426"/>
      <c r="J61" s="426"/>
      <c r="K61" s="426"/>
      <c r="L61" s="438"/>
      <c r="M61" s="438"/>
      <c r="N61" s="426"/>
      <c r="O61" s="426"/>
      <c r="P61" s="396"/>
    </row>
    <row r="62" spans="1:16" x14ac:dyDescent="0.2">
      <c r="A62" s="426"/>
      <c r="B62" s="426"/>
      <c r="C62" s="426"/>
      <c r="D62" s="426"/>
      <c r="E62" s="426"/>
      <c r="F62" s="426"/>
      <c r="G62" s="426"/>
      <c r="H62" s="426"/>
      <c r="I62" s="426"/>
      <c r="J62" s="426"/>
      <c r="K62" s="426"/>
      <c r="L62" s="426"/>
      <c r="M62" s="426"/>
      <c r="N62" s="426"/>
      <c r="O62" s="426"/>
      <c r="P62" s="396"/>
    </row>
    <row r="63" spans="1:16" x14ac:dyDescent="0.2">
      <c r="A63" s="426"/>
      <c r="B63" s="426"/>
      <c r="C63" s="426"/>
      <c r="D63" s="426"/>
      <c r="E63" s="426"/>
      <c r="F63" s="426"/>
      <c r="G63" s="426"/>
      <c r="H63" s="426"/>
      <c r="I63" s="426"/>
      <c r="J63" s="426"/>
      <c r="K63" s="426"/>
      <c r="L63" s="426"/>
      <c r="M63" s="426"/>
      <c r="N63" s="426"/>
      <c r="O63" s="426"/>
      <c r="P63" s="396"/>
    </row>
    <row r="64" spans="1:16" x14ac:dyDescent="0.2">
      <c r="C64" s="426"/>
      <c r="D64" s="426"/>
      <c r="E64" s="426"/>
      <c r="F64" s="426"/>
      <c r="G64" s="426"/>
      <c r="H64" s="426"/>
      <c r="I64" s="426"/>
      <c r="J64" s="426"/>
      <c r="K64" s="426"/>
      <c r="L64" s="426"/>
      <c r="M64" s="426"/>
      <c r="N64" s="426"/>
      <c r="O64" s="426"/>
      <c r="P64" s="396"/>
    </row>
    <row r="65" spans="3:16" x14ac:dyDescent="0.2">
      <c r="C65" s="426"/>
      <c r="D65" s="426"/>
      <c r="E65" s="426"/>
      <c r="F65" s="426"/>
      <c r="G65" s="426"/>
      <c r="H65" s="426"/>
      <c r="I65" s="426"/>
      <c r="J65" s="426"/>
      <c r="K65" s="426"/>
      <c r="L65" s="426"/>
      <c r="M65" s="426"/>
      <c r="N65" s="426"/>
      <c r="O65" s="426"/>
      <c r="P65" s="396"/>
    </row>
    <row r="66" spans="3:16" x14ac:dyDescent="0.2">
      <c r="C66" s="426"/>
      <c r="D66" s="426"/>
      <c r="E66" s="426"/>
      <c r="F66" s="426"/>
      <c r="G66" s="426"/>
      <c r="H66" s="426"/>
      <c r="I66" s="426"/>
      <c r="J66" s="426"/>
      <c r="K66" s="426"/>
      <c r="L66" s="426"/>
      <c r="M66" s="426"/>
      <c r="N66" s="426"/>
      <c r="O66" s="426"/>
      <c r="P66" s="396"/>
    </row>
    <row r="67" spans="3:16" x14ac:dyDescent="0.2">
      <c r="C67" s="426"/>
      <c r="D67" s="426"/>
      <c r="E67" s="426"/>
      <c r="F67" s="426"/>
      <c r="G67" s="426"/>
      <c r="H67" s="426"/>
      <c r="I67" s="426"/>
      <c r="J67" s="426"/>
      <c r="K67" s="426"/>
      <c r="L67" s="426"/>
      <c r="M67" s="426"/>
      <c r="N67" s="426"/>
      <c r="O67" s="426"/>
      <c r="P67" s="396"/>
    </row>
    <row r="68" spans="3:16" x14ac:dyDescent="0.2">
      <c r="C68" s="426"/>
      <c r="D68" s="426"/>
      <c r="E68" s="426"/>
      <c r="F68" s="426"/>
      <c r="G68" s="426"/>
      <c r="H68" s="426"/>
      <c r="I68" s="426"/>
      <c r="J68" s="426"/>
      <c r="K68" s="426"/>
      <c r="L68" s="426"/>
      <c r="M68" s="426"/>
      <c r="N68" s="426"/>
      <c r="O68" s="426"/>
      <c r="P68" s="396"/>
    </row>
    <row r="69" spans="3:16" x14ac:dyDescent="0.2">
      <c r="C69" s="426"/>
      <c r="D69" s="426"/>
      <c r="E69" s="426"/>
      <c r="F69" s="426"/>
      <c r="G69" s="426"/>
      <c r="H69" s="426"/>
      <c r="I69" s="426"/>
      <c r="J69" s="426"/>
      <c r="K69" s="426"/>
      <c r="L69" s="426"/>
      <c r="M69" s="426"/>
      <c r="N69" s="426"/>
      <c r="O69" s="426"/>
      <c r="P69" s="396"/>
    </row>
    <row r="70" spans="3:16" x14ac:dyDescent="0.2">
      <c r="C70" s="426"/>
      <c r="D70" s="426"/>
      <c r="E70" s="426"/>
      <c r="F70" s="426"/>
      <c r="G70" s="426"/>
      <c r="H70" s="426"/>
      <c r="I70" s="426"/>
      <c r="J70" s="426"/>
      <c r="K70" s="426"/>
      <c r="L70" s="426"/>
      <c r="M70" s="426"/>
      <c r="N70" s="426"/>
      <c r="O70" s="426"/>
      <c r="P70" s="396"/>
    </row>
    <row r="71" spans="3:16" x14ac:dyDescent="0.2">
      <c r="C71" s="426"/>
      <c r="D71" s="426"/>
      <c r="E71" s="426"/>
      <c r="F71" s="426"/>
      <c r="G71" s="426"/>
      <c r="H71" s="426"/>
      <c r="I71" s="426"/>
      <c r="J71" s="426"/>
      <c r="K71" s="426"/>
      <c r="L71" s="426"/>
      <c r="M71" s="426"/>
      <c r="N71" s="426"/>
      <c r="O71" s="426"/>
      <c r="P71" s="396"/>
    </row>
    <row r="72" spans="3:16" x14ac:dyDescent="0.2">
      <c r="C72" s="426"/>
      <c r="D72" s="426"/>
      <c r="E72" s="426"/>
      <c r="F72" s="426"/>
      <c r="G72" s="426"/>
      <c r="H72" s="426"/>
      <c r="I72" s="426"/>
      <c r="J72" s="426"/>
      <c r="K72" s="426"/>
      <c r="L72" s="426"/>
      <c r="M72" s="426"/>
      <c r="N72" s="426"/>
      <c r="O72" s="426"/>
      <c r="P72" s="396"/>
    </row>
    <row r="73" spans="3:16" x14ac:dyDescent="0.2">
      <c r="C73" s="426"/>
      <c r="D73" s="426"/>
      <c r="E73" s="426"/>
      <c r="F73" s="426"/>
      <c r="G73" s="426"/>
      <c r="H73" s="426"/>
      <c r="I73" s="426"/>
      <c r="J73" s="426"/>
      <c r="K73" s="426"/>
      <c r="L73" s="426"/>
      <c r="M73" s="426"/>
      <c r="N73" s="426"/>
      <c r="O73" s="426"/>
      <c r="P73" s="396"/>
    </row>
    <row r="74" spans="3:16" x14ac:dyDescent="0.2">
      <c r="C74" s="426"/>
      <c r="D74" s="426"/>
      <c r="E74" s="426"/>
      <c r="F74" s="426"/>
      <c r="G74" s="426"/>
      <c r="H74" s="426"/>
      <c r="I74" s="426"/>
      <c r="J74" s="426"/>
      <c r="K74" s="426"/>
      <c r="L74" s="426"/>
      <c r="M74" s="426"/>
      <c r="N74" s="426"/>
      <c r="O74" s="426"/>
      <c r="P74" s="396"/>
    </row>
    <row r="75" spans="3:16" x14ac:dyDescent="0.2">
      <c r="C75" s="426"/>
      <c r="D75" s="426"/>
      <c r="E75" s="426"/>
      <c r="F75" s="426"/>
      <c r="G75" s="426"/>
      <c r="H75" s="426"/>
      <c r="I75" s="426"/>
      <c r="J75" s="426"/>
      <c r="K75" s="426"/>
      <c r="L75" s="426"/>
      <c r="M75" s="426"/>
      <c r="N75" s="426"/>
      <c r="O75" s="426"/>
      <c r="P75" s="396"/>
    </row>
    <row r="76" spans="3:16" x14ac:dyDescent="0.2">
      <c r="P76" s="396"/>
    </row>
    <row r="77" spans="3:16" x14ac:dyDescent="0.2">
      <c r="P77" s="396"/>
    </row>
    <row r="78" spans="3:16" x14ac:dyDescent="0.2">
      <c r="P78" s="396"/>
    </row>
    <row r="79" spans="3:16" x14ac:dyDescent="0.2">
      <c r="P79" s="396"/>
    </row>
    <row r="80" spans="3:16" x14ac:dyDescent="0.2">
      <c r="P80" s="396"/>
    </row>
    <row r="81" spans="1:16" x14ac:dyDescent="0.2">
      <c r="P81" s="396"/>
    </row>
    <row r="82" spans="1:16" x14ac:dyDescent="0.2">
      <c r="P82" s="396"/>
    </row>
    <row r="83" spans="1:16" x14ac:dyDescent="0.2">
      <c r="P83" s="396"/>
    </row>
    <row r="84" spans="1:16" x14ac:dyDescent="0.2">
      <c r="P84" s="396"/>
    </row>
    <row r="85" spans="1:16" x14ac:dyDescent="0.2">
      <c r="P85" s="396"/>
    </row>
    <row r="86" spans="1:16" x14ac:dyDescent="0.2">
      <c r="P86" s="396"/>
    </row>
    <row r="87" spans="1:16" x14ac:dyDescent="0.2">
      <c r="P87" s="396"/>
    </row>
    <row r="88" spans="1:16" x14ac:dyDescent="0.2">
      <c r="P88" s="396"/>
    </row>
    <row r="89" spans="1:16" x14ac:dyDescent="0.2">
      <c r="P89" s="396"/>
    </row>
    <row r="90" spans="1:16" x14ac:dyDescent="0.2">
      <c r="P90" s="396"/>
    </row>
    <row r="91" spans="1:16" x14ac:dyDescent="0.2">
      <c r="A91" s="439"/>
      <c r="B91" s="439"/>
      <c r="P91" s="396"/>
    </row>
    <row r="92" spans="1:16" x14ac:dyDescent="0.2">
      <c r="P92" s="396"/>
    </row>
    <row r="93" spans="1:16" x14ac:dyDescent="0.2">
      <c r="P93" s="396"/>
    </row>
    <row r="94" spans="1:16" x14ac:dyDescent="0.2">
      <c r="P94" s="396"/>
    </row>
    <row r="95" spans="1:16" x14ac:dyDescent="0.2">
      <c r="P95" s="396"/>
    </row>
    <row r="96" spans="1:16" x14ac:dyDescent="0.2">
      <c r="P96" s="396"/>
    </row>
    <row r="97" spans="3:16" x14ac:dyDescent="0.2">
      <c r="P97" s="396"/>
    </row>
    <row r="98" spans="3:16" x14ac:dyDescent="0.2">
      <c r="P98" s="396"/>
    </row>
    <row r="99" spans="3:16" x14ac:dyDescent="0.2">
      <c r="P99" s="396"/>
    </row>
    <row r="100" spans="3:16" x14ac:dyDescent="0.2">
      <c r="P100" s="396"/>
    </row>
    <row r="101" spans="3:16" x14ac:dyDescent="0.2">
      <c r="P101" s="396"/>
    </row>
    <row r="102" spans="3:16" x14ac:dyDescent="0.2">
      <c r="P102" s="396"/>
    </row>
    <row r="103" spans="3:16" x14ac:dyDescent="0.2">
      <c r="C103" s="439"/>
      <c r="D103" s="439"/>
      <c r="E103" s="439"/>
      <c r="F103" s="439"/>
      <c r="G103" s="439"/>
      <c r="H103" s="439"/>
      <c r="I103" s="439"/>
      <c r="J103" s="439"/>
      <c r="P103" s="396"/>
    </row>
  </sheetData>
  <protectedRanges>
    <protectedRange sqref="J13 H19 H28 H30 H40 H43 R12:R44" name="data_entry_finance"/>
  </protectedRanges>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008578"/>
  </sheetPr>
  <dimension ref="A1:AS145"/>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6.5" customHeight="1" x14ac:dyDescent="0.2"/>
  <cols>
    <col min="1" max="1" width="6.140625" style="342" customWidth="1"/>
    <col min="2" max="3" width="2.28515625" style="342" customWidth="1"/>
    <col min="4" max="4" width="11.42578125" style="342" customWidth="1"/>
    <col min="5" max="5" width="25.42578125" style="342" customWidth="1"/>
    <col min="6" max="6" width="4.42578125" style="342" customWidth="1"/>
    <col min="7" max="7" width="2.28515625" style="342" customWidth="1"/>
    <col min="8" max="8" width="19.42578125" style="342" customWidth="1"/>
    <col min="9" max="9" width="2.28515625" style="342" customWidth="1"/>
    <col min="10" max="10" width="8.7109375" style="342" customWidth="1"/>
    <col min="11" max="11" width="3.42578125" style="342" customWidth="1"/>
    <col min="12" max="12" width="14.7109375" style="343" customWidth="1"/>
    <col min="13" max="13" width="2.28515625" style="342" customWidth="1"/>
    <col min="14" max="14" width="14.7109375" style="342" customWidth="1"/>
    <col min="15" max="15" width="2.28515625" style="342" customWidth="1"/>
    <col min="16" max="16" width="14.42578125" style="341" customWidth="1"/>
    <col min="17" max="17" width="2.28515625" style="345" customWidth="1"/>
    <col min="18" max="18" width="12.42578125" style="341" customWidth="1"/>
    <col min="19" max="19" width="32" style="341" customWidth="1"/>
    <col min="20" max="20" width="12.42578125" style="342"/>
    <col min="21" max="21" width="8.7109375" style="346" customWidth="1"/>
    <col min="22" max="22" width="11.28515625" style="346" customWidth="1"/>
    <col min="23" max="24" width="8.5703125" style="662" customWidth="1"/>
    <col min="25" max="28" width="8.5703125" style="346" customWidth="1"/>
    <col min="29" max="31" width="13.85546875" style="703" customWidth="1"/>
    <col min="32" max="34" width="14.140625" style="703" customWidth="1"/>
    <col min="35" max="35" width="8.5703125" style="346" customWidth="1"/>
    <col min="36" max="36" width="12.42578125" style="346"/>
    <col min="37" max="16384" width="12.42578125" style="342"/>
  </cols>
  <sheetData>
    <row r="1" spans="1:45" s="324" customFormat="1" ht="18.75" customHeight="1" x14ac:dyDescent="0.25">
      <c r="A1" s="170">
        <f>rev_code</f>
        <v>1</v>
      </c>
      <c r="B1" s="171"/>
      <c r="C1" s="63"/>
      <c r="D1" s="64" t="s">
        <v>503</v>
      </c>
      <c r="E1" s="319"/>
      <c r="F1" s="319"/>
      <c r="G1" s="319"/>
      <c r="H1" s="319"/>
      <c r="I1" s="319"/>
      <c r="J1" s="319"/>
      <c r="K1" s="319"/>
      <c r="L1" s="320"/>
      <c r="M1" s="319"/>
      <c r="N1" s="319"/>
      <c r="O1" s="319"/>
      <c r="P1" s="321"/>
      <c r="Q1" s="322"/>
      <c r="R1" s="321"/>
      <c r="S1" s="323"/>
      <c r="U1" s="325"/>
      <c r="V1" s="325"/>
      <c r="W1" s="661"/>
      <c r="X1" s="661"/>
      <c r="Y1" s="325"/>
      <c r="Z1" s="325"/>
      <c r="AA1" s="325"/>
      <c r="AB1" s="325"/>
      <c r="AC1" s="697"/>
      <c r="AD1" s="697"/>
      <c r="AE1" s="697"/>
      <c r="AF1" s="697"/>
      <c r="AG1" s="697"/>
      <c r="AH1" s="697"/>
      <c r="AI1" s="325"/>
      <c r="AJ1" s="325"/>
    </row>
    <row r="3" spans="1:45" s="324" customFormat="1" ht="16.5" customHeight="1" x14ac:dyDescent="0.25">
      <c r="A3" s="326"/>
      <c r="B3" s="326"/>
      <c r="C3" s="326"/>
      <c r="D3" s="176" t="s">
        <v>0</v>
      </c>
      <c r="E3" s="768" t="str">
        <f>IF(agency="","",agency)</f>
        <v xml:space="preserve"> </v>
      </c>
      <c r="F3" s="768"/>
      <c r="G3" s="768"/>
      <c r="H3" s="768"/>
      <c r="I3" s="768"/>
      <c r="J3" s="768"/>
      <c r="K3" s="768"/>
      <c r="L3" s="768"/>
      <c r="M3" s="768"/>
      <c r="N3" s="177" t="s">
        <v>1</v>
      </c>
      <c r="O3" s="769" t="str">
        <f>IF(date="","",date)</f>
        <v xml:space="preserve"> </v>
      </c>
      <c r="P3" s="769"/>
      <c r="Q3" s="769"/>
      <c r="R3" s="253"/>
      <c r="S3" s="327"/>
      <c r="U3" s="325"/>
      <c r="V3" s="325"/>
      <c r="W3" s="661"/>
      <c r="X3" s="661"/>
      <c r="Y3" s="325"/>
      <c r="Z3" s="325"/>
      <c r="AA3" s="325"/>
      <c r="AB3" s="325"/>
      <c r="AC3" s="697"/>
      <c r="AD3" s="697"/>
      <c r="AE3" s="697"/>
      <c r="AF3" s="697"/>
      <c r="AG3" s="697"/>
      <c r="AH3" s="697"/>
      <c r="AI3" s="325"/>
      <c r="AJ3" s="325"/>
    </row>
    <row r="4" spans="1:45" s="324" customFormat="1" ht="16.5" customHeight="1" x14ac:dyDescent="0.25">
      <c r="A4" s="326"/>
      <c r="B4" s="326"/>
      <c r="C4" s="326"/>
      <c r="D4" s="176"/>
      <c r="E4" s="176"/>
      <c r="F4" s="176"/>
      <c r="G4" s="181"/>
      <c r="H4" s="181"/>
      <c r="I4" s="181"/>
      <c r="J4" s="181"/>
      <c r="K4" s="181"/>
      <c r="L4" s="177"/>
      <c r="M4" s="181"/>
      <c r="N4" s="177"/>
      <c r="O4" s="182"/>
      <c r="P4" s="245"/>
      <c r="Q4" s="328"/>
      <c r="R4" s="253"/>
      <c r="S4" s="327"/>
      <c r="U4" s="325"/>
      <c r="V4" s="325"/>
      <c r="W4" s="661"/>
      <c r="X4" s="661"/>
      <c r="Y4" s="325"/>
      <c r="Z4" s="325"/>
      <c r="AA4" s="325"/>
      <c r="AB4" s="325"/>
      <c r="AC4" s="715"/>
      <c r="AD4" s="715"/>
      <c r="AE4" s="715"/>
      <c r="AF4" s="715"/>
      <c r="AG4" s="715"/>
      <c r="AH4" s="715"/>
      <c r="AI4" s="325"/>
      <c r="AJ4" s="32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183"/>
      <c r="X5" s="183"/>
      <c r="Y5" s="267"/>
      <c r="Z5" s="267"/>
      <c r="AA5" s="267"/>
      <c r="AB5" s="701"/>
      <c r="AC5" s="387"/>
      <c r="AD5" s="387"/>
      <c r="AE5" s="387"/>
      <c r="AF5" s="387"/>
      <c r="AG5" s="387"/>
      <c r="AH5" s="387"/>
      <c r="AI5" s="267"/>
      <c r="AJ5" s="267"/>
      <c r="AK5" s="183"/>
      <c r="AL5" s="183"/>
      <c r="AM5" s="183"/>
      <c r="AN5" s="183"/>
      <c r="AO5" s="183"/>
      <c r="AP5" s="183"/>
      <c r="AQ5" s="183"/>
      <c r="AR5" s="183"/>
      <c r="AS5" s="183"/>
    </row>
    <row r="6" spans="1:45" s="324" customFormat="1" ht="16.5" customHeight="1" x14ac:dyDescent="0.25">
      <c r="A6" s="326"/>
      <c r="B6" s="326"/>
      <c r="C6" s="326"/>
      <c r="D6" s="326"/>
      <c r="E6" s="326"/>
      <c r="F6" s="326"/>
      <c r="G6" s="326"/>
      <c r="H6" s="326"/>
      <c r="I6" s="326"/>
      <c r="J6" s="326"/>
      <c r="K6" s="326"/>
      <c r="L6" s="329"/>
      <c r="M6" s="326"/>
      <c r="N6" s="326"/>
      <c r="O6" s="326"/>
      <c r="P6" s="330"/>
      <c r="Q6" s="331"/>
      <c r="R6" s="330"/>
      <c r="S6" s="327"/>
      <c r="U6" s="325"/>
      <c r="V6" s="325"/>
      <c r="W6" s="661"/>
      <c r="X6" s="661"/>
      <c r="Y6" s="325"/>
      <c r="Z6" s="325"/>
      <c r="AA6" s="325"/>
      <c r="AB6" s="325"/>
      <c r="AC6" s="697"/>
      <c r="AD6" s="697"/>
      <c r="AE6" s="697"/>
      <c r="AF6" s="697"/>
      <c r="AG6" s="697"/>
      <c r="AH6" s="697"/>
      <c r="AI6" s="325"/>
      <c r="AJ6" s="325"/>
    </row>
    <row r="7" spans="1:45" s="635" customFormat="1" ht="16.5" customHeight="1" x14ac:dyDescent="0.2">
      <c r="A7" s="631"/>
      <c r="B7" s="631"/>
      <c r="C7" s="631"/>
      <c r="D7" s="631"/>
      <c r="E7" s="631"/>
      <c r="F7" s="620" t="s">
        <v>436</v>
      </c>
      <c r="G7" s="620"/>
      <c r="H7" s="621">
        <f>NR</f>
        <v>0</v>
      </c>
      <c r="I7" s="622" t="s">
        <v>502</v>
      </c>
      <c r="J7" s="631"/>
      <c r="K7" s="631"/>
      <c r="L7" s="632"/>
      <c r="M7" s="631"/>
      <c r="N7" s="631"/>
      <c r="O7" s="631"/>
      <c r="P7" s="633"/>
      <c r="Q7" s="634"/>
      <c r="R7" s="633"/>
      <c r="S7" s="341"/>
      <c r="U7" s="346"/>
      <c r="V7" s="346"/>
      <c r="W7" s="662"/>
      <c r="X7" s="662"/>
      <c r="Y7" s="346"/>
      <c r="Z7" s="346"/>
      <c r="AA7" s="346"/>
      <c r="AB7" s="346"/>
      <c r="AC7" s="703"/>
      <c r="AD7" s="703"/>
      <c r="AE7" s="703"/>
      <c r="AF7" s="703"/>
      <c r="AG7" s="703"/>
      <c r="AH7" s="703"/>
      <c r="AI7" s="346"/>
      <c r="AJ7" s="346"/>
    </row>
    <row r="8" spans="1:45" ht="16.5" customHeight="1" x14ac:dyDescent="0.2">
      <c r="A8" s="333"/>
      <c r="B8" s="333"/>
      <c r="C8" s="333"/>
      <c r="D8" s="333"/>
      <c r="E8" s="333"/>
      <c r="F8" s="636"/>
      <c r="G8" s="636"/>
      <c r="H8" s="637"/>
      <c r="I8" s="333"/>
      <c r="J8" s="333"/>
      <c r="K8" s="333"/>
      <c r="L8" s="566"/>
      <c r="M8" s="333"/>
      <c r="N8" s="333"/>
      <c r="O8" s="333"/>
      <c r="P8" s="633"/>
      <c r="Q8" s="634"/>
      <c r="R8" s="633"/>
    </row>
    <row r="9" spans="1:45" s="333" customFormat="1" ht="16.5" customHeight="1" x14ac:dyDescent="0.2">
      <c r="C9" s="332"/>
      <c r="H9" s="235" t="s">
        <v>106</v>
      </c>
      <c r="L9" s="775" t="s">
        <v>3</v>
      </c>
      <c r="M9" s="775"/>
      <c r="N9" s="775"/>
      <c r="P9" s="601" t="s">
        <v>74</v>
      </c>
      <c r="Q9" s="339"/>
      <c r="R9" s="603"/>
      <c r="S9" s="633"/>
      <c r="U9" s="638"/>
      <c r="V9" s="638"/>
      <c r="W9" s="663"/>
      <c r="X9" s="663"/>
      <c r="Y9" s="638"/>
      <c r="Z9" s="638"/>
      <c r="AA9" s="638"/>
      <c r="AB9" s="638"/>
      <c r="AC9" s="704"/>
      <c r="AD9" s="704"/>
      <c r="AE9" s="704"/>
      <c r="AF9" s="704"/>
      <c r="AG9" s="704"/>
      <c r="AH9" s="704"/>
      <c r="AI9" s="638"/>
      <c r="AJ9" s="638"/>
    </row>
    <row r="10" spans="1:45" s="333" customFormat="1" ht="16.5" customHeight="1" x14ac:dyDescent="0.2">
      <c r="A10" s="332"/>
      <c r="C10" s="639" t="s">
        <v>292</v>
      </c>
      <c r="D10" s="640"/>
      <c r="E10" s="640"/>
      <c r="H10" s="596" t="s">
        <v>479</v>
      </c>
      <c r="I10" s="641"/>
      <c r="J10" s="611"/>
      <c r="L10" s="608" t="s">
        <v>107</v>
      </c>
      <c r="M10" s="235"/>
      <c r="N10" s="605" t="s">
        <v>7</v>
      </c>
      <c r="P10" s="609" t="s">
        <v>32</v>
      </c>
      <c r="Q10" s="339"/>
      <c r="R10" s="771" t="s">
        <v>105</v>
      </c>
      <c r="S10" s="771"/>
      <c r="U10" s="638"/>
      <c r="V10" s="705"/>
      <c r="W10" s="779"/>
      <c r="X10" s="779"/>
      <c r="Y10" s="705"/>
      <c r="Z10" s="705"/>
      <c r="AA10" s="638"/>
      <c r="AB10" s="638"/>
      <c r="AC10" s="704"/>
      <c r="AD10" s="704"/>
      <c r="AE10" s="704"/>
      <c r="AF10" s="704"/>
      <c r="AG10" s="704"/>
      <c r="AH10" s="704"/>
      <c r="AI10" s="638"/>
      <c r="AJ10" s="638"/>
    </row>
    <row r="11" spans="1:45" ht="16.5" customHeight="1" x14ac:dyDescent="0.2">
      <c r="A11" s="332"/>
      <c r="B11" s="333"/>
      <c r="C11" s="332"/>
      <c r="D11" s="333"/>
      <c r="E11" s="333"/>
      <c r="F11" s="333"/>
      <c r="G11" s="333"/>
      <c r="H11" s="203"/>
      <c r="I11" s="300"/>
      <c r="J11" s="334"/>
      <c r="K11" s="333"/>
      <c r="L11" s="335"/>
      <c r="M11" s="336"/>
      <c r="N11" s="337"/>
      <c r="O11" s="333"/>
      <c r="P11" s="338"/>
      <c r="Q11" s="339"/>
      <c r="R11" s="340"/>
      <c r="V11" s="736"/>
      <c r="W11" s="790"/>
      <c r="X11" s="790"/>
      <c r="Y11" s="736"/>
      <c r="Z11" s="736"/>
    </row>
    <row r="12" spans="1:45" ht="16.5" customHeight="1" x14ac:dyDescent="0.2">
      <c r="P12" s="344"/>
      <c r="AC12" s="706" t="s">
        <v>10</v>
      </c>
      <c r="AD12" s="704">
        <v>1250</v>
      </c>
      <c r="AE12" s="704">
        <v>2500</v>
      </c>
      <c r="AF12" s="704">
        <v>5000</v>
      </c>
      <c r="AG12" s="704">
        <v>10000</v>
      </c>
      <c r="AH12" s="706" t="s">
        <v>91</v>
      </c>
      <c r="AI12" s="587"/>
    </row>
    <row r="13" spans="1:45" ht="16.5" customHeight="1" x14ac:dyDescent="0.25">
      <c r="B13" s="347"/>
      <c r="C13" s="348" t="s">
        <v>391</v>
      </c>
      <c r="D13" s="349"/>
      <c r="E13" s="350"/>
      <c r="F13" s="350"/>
      <c r="G13" s="350"/>
      <c r="H13" s="350"/>
      <c r="I13" s="350"/>
      <c r="J13" s="350"/>
      <c r="K13" s="349"/>
      <c r="L13" s="351"/>
      <c r="M13" s="349"/>
      <c r="N13" s="349"/>
      <c r="P13" s="344"/>
      <c r="Z13" s="707"/>
      <c r="AA13" s="707"/>
      <c r="AC13" s="704">
        <v>1250</v>
      </c>
      <c r="AD13" s="704">
        <v>2500</v>
      </c>
      <c r="AE13" s="704">
        <v>5000</v>
      </c>
      <c r="AF13" s="704">
        <v>10000</v>
      </c>
      <c r="AG13" s="704">
        <v>25000</v>
      </c>
      <c r="AH13" s="704">
        <v>25000</v>
      </c>
      <c r="AI13" s="588"/>
    </row>
    <row r="14" spans="1:45" ht="16.5" customHeight="1" x14ac:dyDescent="0.2">
      <c r="B14" s="347"/>
      <c r="C14" s="352"/>
      <c r="E14" s="352"/>
      <c r="F14" s="352"/>
      <c r="G14" s="352"/>
      <c r="H14" s="352"/>
      <c r="I14" s="352"/>
      <c r="J14" s="352"/>
      <c r="P14" s="344"/>
      <c r="T14" s="353"/>
      <c r="Z14" s="707" t="s">
        <v>149</v>
      </c>
      <c r="AA14" s="707"/>
      <c r="AC14" s="703">
        <v>1</v>
      </c>
      <c r="AD14" s="703">
        <v>2</v>
      </c>
      <c r="AE14" s="703">
        <v>3</v>
      </c>
      <c r="AF14" s="703">
        <v>4</v>
      </c>
      <c r="AG14" s="703">
        <v>5</v>
      </c>
      <c r="AH14" s="703">
        <v>6</v>
      </c>
      <c r="AI14" s="398"/>
    </row>
    <row r="15" spans="1:45" ht="16.5" customHeight="1" x14ac:dyDescent="0.2">
      <c r="B15" s="347"/>
      <c r="C15" s="352"/>
      <c r="D15" s="342" t="s">
        <v>222</v>
      </c>
      <c r="E15" s="352"/>
      <c r="F15" s="352"/>
      <c r="G15" s="352"/>
      <c r="H15" s="355"/>
      <c r="I15" s="352"/>
      <c r="J15" s="356"/>
      <c r="K15" s="357"/>
      <c r="L15" s="358">
        <f>IF(OR($A$1&lt;1,$A$1&gt;7),0,HLOOKUP($A$1,TABLE,AB15+1))</f>
        <v>6.1</v>
      </c>
      <c r="N15" s="359" t="s">
        <v>12</v>
      </c>
      <c r="P15" s="360">
        <f>IF(ISTEXT(L15),"   N/A",ABS(L15-H15))</f>
        <v>6.1</v>
      </c>
      <c r="R15" s="315" t="s">
        <v>20</v>
      </c>
      <c r="S15" s="315"/>
      <c r="T15" s="353"/>
      <c r="Z15" s="714" t="s">
        <v>53</v>
      </c>
      <c r="AA15" s="700" t="s">
        <v>12</v>
      </c>
      <c r="AB15" s="346">
        <v>1</v>
      </c>
      <c r="AC15" s="703">
        <v>6.1</v>
      </c>
      <c r="AD15" s="703">
        <v>11.7</v>
      </c>
      <c r="AE15" s="703">
        <v>19.899999999999999</v>
      </c>
      <c r="AF15" s="703">
        <v>36.799999999999997</v>
      </c>
      <c r="AG15" s="703">
        <v>68.7</v>
      </c>
      <c r="AH15" s="703">
        <v>291.39999999999998</v>
      </c>
    </row>
    <row r="16" spans="1:45" ht="16.5" customHeight="1" x14ac:dyDescent="0.2">
      <c r="B16" s="347"/>
      <c r="C16" s="352"/>
      <c r="D16" s="361" t="s">
        <v>506</v>
      </c>
      <c r="E16" s="352"/>
      <c r="F16" s="352"/>
      <c r="G16" s="352"/>
      <c r="H16" s="352"/>
      <c r="I16" s="352"/>
      <c r="J16" s="352"/>
      <c r="L16" s="358"/>
      <c r="N16" s="359"/>
      <c r="P16" s="360"/>
      <c r="R16" s="315"/>
      <c r="S16" s="315"/>
      <c r="T16" s="353"/>
      <c r="Z16" s="714" t="s">
        <v>46</v>
      </c>
      <c r="AA16" s="700" t="s">
        <v>12</v>
      </c>
      <c r="AB16" s="346">
        <v>2</v>
      </c>
      <c r="AC16" s="739">
        <v>170674</v>
      </c>
      <c r="AD16" s="739">
        <v>186019</v>
      </c>
      <c r="AE16" s="739">
        <v>195217</v>
      </c>
      <c r="AF16" s="739">
        <v>207698</v>
      </c>
      <c r="AG16" s="739">
        <v>233451</v>
      </c>
      <c r="AH16" s="739">
        <v>245503</v>
      </c>
    </row>
    <row r="17" spans="2:34" ht="16.5" customHeight="1" x14ac:dyDescent="0.2">
      <c r="B17" s="347"/>
      <c r="C17" s="352"/>
      <c r="E17" s="352"/>
      <c r="F17" s="352"/>
      <c r="G17" s="352"/>
      <c r="H17" s="352"/>
      <c r="I17" s="352"/>
      <c r="J17" s="352"/>
      <c r="P17" s="344"/>
      <c r="R17" s="362"/>
      <c r="S17" s="362"/>
      <c r="T17" s="353"/>
      <c r="Z17" s="714" t="s">
        <v>46</v>
      </c>
      <c r="AA17" s="700" t="s">
        <v>338</v>
      </c>
      <c r="AB17" s="346">
        <v>3</v>
      </c>
      <c r="AC17" s="739">
        <v>175194</v>
      </c>
      <c r="AD17" s="739">
        <v>208866</v>
      </c>
      <c r="AE17" s="739">
        <v>221248</v>
      </c>
      <c r="AF17" s="739">
        <v>225234</v>
      </c>
      <c r="AG17" s="739">
        <v>271995</v>
      </c>
      <c r="AH17" s="739">
        <v>269782</v>
      </c>
    </row>
    <row r="18" spans="2:34" ht="16.5" customHeight="1" x14ac:dyDescent="0.2">
      <c r="B18" s="347"/>
      <c r="C18" s="352"/>
      <c r="D18" s="359" t="s">
        <v>520</v>
      </c>
      <c r="E18" s="352"/>
      <c r="F18" s="352"/>
      <c r="G18" s="363" t="s">
        <v>19</v>
      </c>
      <c r="H18" s="364"/>
      <c r="I18" s="363"/>
      <c r="J18" s="356"/>
      <c r="L18" s="358">
        <f>IF(OR($A$1&lt;1,$A$1&gt;7),0,HLOOKUP($A$1,TABLE,AB16+1))</f>
        <v>170674</v>
      </c>
      <c r="N18" s="359" t="s">
        <v>12</v>
      </c>
      <c r="P18" s="365">
        <f>IF(ISTEXT(L18),"   N/A",ABS(L18-H18))</f>
        <v>170674</v>
      </c>
      <c r="R18" s="315" t="s">
        <v>20</v>
      </c>
      <c r="S18" s="315"/>
      <c r="T18" s="353"/>
      <c r="Z18" s="714" t="s">
        <v>123</v>
      </c>
      <c r="AA18" s="700" t="s">
        <v>12</v>
      </c>
      <c r="AB18" s="346">
        <v>4</v>
      </c>
      <c r="AC18" s="742">
        <v>70049</v>
      </c>
      <c r="AD18" s="739">
        <v>78457</v>
      </c>
      <c r="AE18" s="739">
        <v>103065</v>
      </c>
      <c r="AF18" s="739">
        <v>119909</v>
      </c>
      <c r="AG18" s="739">
        <v>138242</v>
      </c>
      <c r="AH18" s="739">
        <v>156366</v>
      </c>
    </row>
    <row r="19" spans="2:34" ht="16.5" customHeight="1" x14ac:dyDescent="0.2">
      <c r="B19" s="347"/>
      <c r="C19" s="352"/>
      <c r="E19" s="352"/>
      <c r="F19" s="352"/>
      <c r="G19" s="352"/>
      <c r="H19" s="352"/>
      <c r="I19" s="352"/>
      <c r="J19" s="352"/>
      <c r="L19" s="358">
        <f>IF(OR($A$1&lt;1,$A$1&gt;7),0,HLOOKUP($A$1,TABLE,AB17+1))</f>
        <v>175194</v>
      </c>
      <c r="N19" s="359" t="s">
        <v>338</v>
      </c>
      <c r="P19" s="365">
        <f>IF(ISTEXT(L19),"   N/A",ABS(L19-H18))</f>
        <v>175194</v>
      </c>
      <c r="R19" s="315" t="s">
        <v>20</v>
      </c>
      <c r="S19" s="315"/>
      <c r="T19" s="353"/>
      <c r="Z19" s="714" t="s">
        <v>123</v>
      </c>
      <c r="AA19" s="700" t="s">
        <v>338</v>
      </c>
      <c r="AB19" s="346">
        <v>5</v>
      </c>
      <c r="AC19" s="739">
        <v>58628</v>
      </c>
      <c r="AD19" s="739">
        <v>65211</v>
      </c>
      <c r="AE19" s="739">
        <v>84777</v>
      </c>
      <c r="AF19" s="739">
        <v>99701</v>
      </c>
      <c r="AG19" s="739">
        <v>111066</v>
      </c>
      <c r="AH19" s="739">
        <v>136299</v>
      </c>
    </row>
    <row r="20" spans="2:34" ht="16.5" customHeight="1" x14ac:dyDescent="0.2">
      <c r="B20" s="347"/>
      <c r="C20" s="352"/>
      <c r="D20" s="359"/>
      <c r="E20" s="352"/>
      <c r="F20" s="352"/>
      <c r="G20" s="352"/>
      <c r="H20" s="352"/>
      <c r="I20" s="352"/>
      <c r="J20" s="352"/>
      <c r="L20" s="366"/>
      <c r="P20" s="365"/>
      <c r="R20" s="362"/>
      <c r="S20" s="362"/>
      <c r="T20" s="353"/>
      <c r="Z20" s="714" t="s">
        <v>47</v>
      </c>
      <c r="AA20" s="700" t="s">
        <v>12</v>
      </c>
      <c r="AB20" s="346">
        <v>6</v>
      </c>
      <c r="AC20" s="739">
        <v>100625</v>
      </c>
      <c r="AD20" s="739">
        <v>107563</v>
      </c>
      <c r="AE20" s="739">
        <v>92153</v>
      </c>
      <c r="AF20" s="739">
        <v>87789</v>
      </c>
      <c r="AG20" s="739">
        <v>95209</v>
      </c>
      <c r="AH20" s="739">
        <v>89138</v>
      </c>
    </row>
    <row r="21" spans="2:34" ht="16.5" customHeight="1" x14ac:dyDescent="0.2">
      <c r="B21" s="347"/>
      <c r="C21" s="352"/>
      <c r="D21" s="359" t="s">
        <v>521</v>
      </c>
      <c r="E21" s="352"/>
      <c r="F21" s="352"/>
      <c r="G21" s="363" t="s">
        <v>19</v>
      </c>
      <c r="H21" s="364"/>
      <c r="I21" s="363"/>
      <c r="J21" s="356"/>
      <c r="L21" s="358">
        <f>IF(OR($A$1&lt;1,$A$1&gt;7),0,HLOOKUP($A$1,TABLE,AB18+1))</f>
        <v>70049</v>
      </c>
      <c r="N21" s="359" t="s">
        <v>12</v>
      </c>
      <c r="P21" s="365">
        <f>IF(ISTEXT(L21),"   N/A",ABS(L21-H21))</f>
        <v>70049</v>
      </c>
      <c r="R21" s="315"/>
      <c r="S21" s="315"/>
      <c r="T21" s="353"/>
      <c r="Z21" s="714" t="s">
        <v>47</v>
      </c>
      <c r="AA21" s="700" t="s">
        <v>338</v>
      </c>
      <c r="AB21" s="346">
        <v>7</v>
      </c>
      <c r="AC21" s="739">
        <v>95734</v>
      </c>
      <c r="AD21" s="739">
        <v>106973</v>
      </c>
      <c r="AE21" s="739">
        <v>98875</v>
      </c>
      <c r="AF21" s="739">
        <v>98581</v>
      </c>
      <c r="AG21" s="739">
        <v>108781</v>
      </c>
      <c r="AH21" s="739">
        <v>105596</v>
      </c>
    </row>
    <row r="22" spans="2:34" ht="16.5" customHeight="1" x14ac:dyDescent="0.2">
      <c r="B22" s="347"/>
      <c r="C22" s="352"/>
      <c r="E22" s="352"/>
      <c r="F22" s="352"/>
      <c r="G22" s="352"/>
      <c r="H22" s="352"/>
      <c r="I22" s="352"/>
      <c r="J22" s="352"/>
      <c r="L22" s="358">
        <f>IF(OR($A$1&lt;1,$A$1&gt;7),0,HLOOKUP($A$1,TABLE,AB19+1))</f>
        <v>58628</v>
      </c>
      <c r="N22" s="359" t="s">
        <v>338</v>
      </c>
      <c r="P22" s="365">
        <f>IF(ISTEXT(L22),"   N/A",ABS(L22-H21))</f>
        <v>58628</v>
      </c>
      <c r="R22" s="315"/>
      <c r="S22" s="315"/>
      <c r="T22" s="353"/>
      <c r="Z22" s="714" t="s">
        <v>398</v>
      </c>
      <c r="AA22" s="700"/>
      <c r="AB22" s="346">
        <v>8</v>
      </c>
      <c r="AC22" s="703">
        <v>0.3</v>
      </c>
      <c r="AD22" s="703">
        <v>0.4</v>
      </c>
      <c r="AE22" s="703">
        <v>0.5</v>
      </c>
      <c r="AF22" s="703">
        <v>0.8</v>
      </c>
      <c r="AG22" s="703">
        <v>1.2</v>
      </c>
      <c r="AH22" s="703">
        <v>4.3</v>
      </c>
    </row>
    <row r="23" spans="2:34" ht="16.5" customHeight="1" x14ac:dyDescent="0.2">
      <c r="B23" s="347"/>
      <c r="C23" s="352"/>
      <c r="E23" s="352"/>
      <c r="F23" s="352"/>
      <c r="G23" s="352"/>
      <c r="H23" s="352"/>
      <c r="I23" s="352"/>
      <c r="J23" s="352"/>
      <c r="L23" s="366"/>
      <c r="P23" s="365"/>
      <c r="R23" s="362"/>
      <c r="S23" s="362"/>
      <c r="T23" s="353"/>
      <c r="Z23" s="714" t="s">
        <v>399</v>
      </c>
      <c r="AA23" s="700"/>
      <c r="AB23" s="346">
        <v>9</v>
      </c>
      <c r="AC23" s="703">
        <v>0.5</v>
      </c>
      <c r="AD23" s="703">
        <v>0.7</v>
      </c>
      <c r="AE23" s="703">
        <v>0.9</v>
      </c>
      <c r="AF23" s="703">
        <v>1.5</v>
      </c>
      <c r="AG23" s="703">
        <v>2.7</v>
      </c>
      <c r="AH23" s="703">
        <v>9.1</v>
      </c>
    </row>
    <row r="24" spans="2:34" ht="16.5" customHeight="1" x14ac:dyDescent="0.2">
      <c r="B24" s="347"/>
      <c r="C24" s="352"/>
      <c r="D24" s="359" t="s">
        <v>522</v>
      </c>
      <c r="E24" s="352"/>
      <c r="F24" s="352"/>
      <c r="G24" s="363" t="s">
        <v>19</v>
      </c>
      <c r="H24" s="652">
        <f>H18-H21</f>
        <v>0</v>
      </c>
      <c r="I24" s="363"/>
      <c r="J24" s="356"/>
      <c r="L24" s="358">
        <f>IF(OR($A$1&lt;1,$A$1&gt;7),0,HLOOKUP($A$1,TABLE,AB20+1))</f>
        <v>100625</v>
      </c>
      <c r="N24" s="359" t="s">
        <v>12</v>
      </c>
      <c r="P24" s="365">
        <f>IF(ISTEXT(L24),"   N/A",ABS(L24-H24))</f>
        <v>100625</v>
      </c>
      <c r="R24" s="315"/>
      <c r="S24" s="315"/>
      <c r="T24" s="353"/>
      <c r="Z24" s="714" t="s">
        <v>400</v>
      </c>
      <c r="AA24" s="700"/>
      <c r="AB24" s="346">
        <v>10</v>
      </c>
      <c r="AC24" s="703">
        <v>0.4</v>
      </c>
      <c r="AD24" s="703">
        <v>0.5</v>
      </c>
      <c r="AE24" s="703">
        <v>1</v>
      </c>
      <c r="AF24" s="703">
        <v>2.1</v>
      </c>
      <c r="AG24" s="703">
        <v>1.8</v>
      </c>
      <c r="AH24" s="703">
        <v>20.9</v>
      </c>
    </row>
    <row r="25" spans="2:34" ht="16.5" customHeight="1" x14ac:dyDescent="0.2">
      <c r="B25" s="347"/>
      <c r="C25" s="352"/>
      <c r="E25" s="352"/>
      <c r="F25" s="352"/>
      <c r="G25" s="352"/>
      <c r="H25" s="352"/>
      <c r="I25" s="352"/>
      <c r="J25" s="352"/>
      <c r="L25" s="358">
        <f>IF(OR($A$1&lt;1,$A$1&gt;7),0,HLOOKUP($A$1,TABLE,AB21+1))</f>
        <v>95734</v>
      </c>
      <c r="N25" s="359" t="s">
        <v>338</v>
      </c>
      <c r="P25" s="365">
        <f>IF(ISTEXT(L25),"   N/A",ABS(L25-H24))</f>
        <v>95734</v>
      </c>
      <c r="R25" s="315"/>
      <c r="S25" s="315"/>
      <c r="T25" s="353"/>
      <c r="Z25" s="714" t="s">
        <v>401</v>
      </c>
      <c r="AA25" s="700" t="s">
        <v>178</v>
      </c>
      <c r="AB25" s="346">
        <v>11</v>
      </c>
      <c r="AC25" s="703">
        <v>1</v>
      </c>
      <c r="AD25" s="703">
        <v>2.6</v>
      </c>
      <c r="AE25" s="703">
        <v>5</v>
      </c>
      <c r="AF25" s="703">
        <v>9.3000000000000007</v>
      </c>
      <c r="AG25" s="703">
        <v>21</v>
      </c>
      <c r="AH25" s="703">
        <v>92.9</v>
      </c>
    </row>
    <row r="26" spans="2:34" ht="16.5" customHeight="1" x14ac:dyDescent="0.2">
      <c r="B26" s="347"/>
      <c r="C26" s="367"/>
      <c r="D26" s="347"/>
      <c r="E26" s="347"/>
      <c r="F26" s="347"/>
      <c r="G26" s="347"/>
      <c r="H26" s="347"/>
      <c r="I26" s="347"/>
      <c r="J26" s="347"/>
      <c r="L26" s="366"/>
      <c r="N26" s="359"/>
      <c r="P26" s="365"/>
      <c r="R26" s="362"/>
      <c r="S26" s="362"/>
      <c r="T26" s="368"/>
      <c r="Z26" s="714" t="s">
        <v>401</v>
      </c>
      <c r="AA26" s="700" t="s">
        <v>180</v>
      </c>
      <c r="AB26" s="346">
        <v>12</v>
      </c>
      <c r="AC26" s="711">
        <v>1.2</v>
      </c>
      <c r="AD26" s="711">
        <v>2.7</v>
      </c>
      <c r="AE26" s="711">
        <v>4</v>
      </c>
      <c r="AF26" s="711">
        <v>5.9</v>
      </c>
      <c r="AG26" s="711">
        <v>10.3</v>
      </c>
      <c r="AH26" s="711">
        <v>20.100000000000001</v>
      </c>
    </row>
    <row r="27" spans="2:34" ht="16.5" customHeight="1" x14ac:dyDescent="0.25">
      <c r="C27" s="369" t="s">
        <v>387</v>
      </c>
      <c r="P27" s="344"/>
      <c r="R27" s="362"/>
      <c r="S27" s="362"/>
      <c r="W27" s="791"/>
      <c r="Z27" s="714" t="s">
        <v>401</v>
      </c>
      <c r="AA27" s="346" t="s">
        <v>463</v>
      </c>
      <c r="AB27" s="346">
        <v>13</v>
      </c>
      <c r="AC27" s="703">
        <v>0.1</v>
      </c>
      <c r="AD27" s="703">
        <v>0.1</v>
      </c>
      <c r="AE27" s="703">
        <v>0.2</v>
      </c>
      <c r="AF27" s="703">
        <v>0.5</v>
      </c>
      <c r="AG27" s="703">
        <v>1.2</v>
      </c>
      <c r="AH27" s="703">
        <v>7.1</v>
      </c>
    </row>
    <row r="28" spans="2:34" ht="16.5" customHeight="1" x14ac:dyDescent="0.2">
      <c r="P28" s="344"/>
      <c r="R28" s="362"/>
      <c r="S28" s="362"/>
      <c r="W28" s="791"/>
      <c r="Z28" s="714" t="s">
        <v>401</v>
      </c>
      <c r="AA28" s="346" t="s">
        <v>464</v>
      </c>
      <c r="AB28" s="346">
        <v>14</v>
      </c>
      <c r="AC28" s="703">
        <v>0.1</v>
      </c>
      <c r="AD28" s="703">
        <v>0.1</v>
      </c>
      <c r="AE28" s="703">
        <v>0.2</v>
      </c>
      <c r="AF28" s="703">
        <v>0.3</v>
      </c>
      <c r="AG28" s="703">
        <v>0.3</v>
      </c>
      <c r="AH28" s="703">
        <v>0.4</v>
      </c>
    </row>
    <row r="29" spans="2:34" ht="16.5" customHeight="1" x14ac:dyDescent="0.2">
      <c r="D29" s="342" t="s">
        <v>388</v>
      </c>
      <c r="H29" s="370"/>
      <c r="L29" s="358">
        <f>IF(OR($A$1&lt;1,$A$1&gt;7),0,HLOOKUP($A$1,TABLE,AB22+1))</f>
        <v>0.3</v>
      </c>
      <c r="N29" s="359" t="s">
        <v>12</v>
      </c>
      <c r="P29" s="360">
        <f>IF(ISTEXT(L29),"   N/A",ABS(L29-H29))</f>
        <v>0.3</v>
      </c>
      <c r="R29" s="315"/>
      <c r="S29" s="315"/>
      <c r="W29" s="791"/>
      <c r="Z29" s="714" t="s">
        <v>401</v>
      </c>
      <c r="AA29" s="700" t="s">
        <v>452</v>
      </c>
      <c r="AB29" s="346">
        <v>15</v>
      </c>
      <c r="AC29" s="711">
        <v>0.1</v>
      </c>
      <c r="AD29" s="711">
        <v>0.11</v>
      </c>
      <c r="AE29" s="713">
        <v>0</v>
      </c>
      <c r="AF29" s="711">
        <v>0.5</v>
      </c>
      <c r="AG29" s="711">
        <v>0.9</v>
      </c>
      <c r="AH29" s="711">
        <v>7.4</v>
      </c>
    </row>
    <row r="30" spans="2:34" ht="16.5" customHeight="1" x14ac:dyDescent="0.2">
      <c r="P30" s="344"/>
      <c r="R30" s="362"/>
      <c r="S30" s="362"/>
      <c r="W30" s="791"/>
      <c r="Z30" s="714" t="s">
        <v>401</v>
      </c>
      <c r="AA30" s="700" t="s">
        <v>395</v>
      </c>
      <c r="AB30" s="346">
        <v>16</v>
      </c>
      <c r="AC30" s="711">
        <v>0.2</v>
      </c>
      <c r="AD30" s="711">
        <v>0.2</v>
      </c>
      <c r="AE30" s="711">
        <v>0.6</v>
      </c>
      <c r="AF30" s="711">
        <v>2.2999999999999998</v>
      </c>
      <c r="AG30" s="711">
        <v>5.5</v>
      </c>
      <c r="AH30" s="711">
        <v>40.700000000000003</v>
      </c>
    </row>
    <row r="31" spans="2:34" ht="16.5" customHeight="1" x14ac:dyDescent="0.2">
      <c r="D31" s="342" t="s">
        <v>389</v>
      </c>
      <c r="H31" s="370"/>
      <c r="L31" s="358">
        <f>IF(OR($A$1&lt;1,$A$1&gt;7),0,HLOOKUP($A$1,TABLE,AB23+1))</f>
        <v>0.5</v>
      </c>
      <c r="N31" s="359" t="s">
        <v>12</v>
      </c>
      <c r="P31" s="365">
        <f>IF(ISTEXT(L31),"   N/A",ABS(L31-H31))</f>
        <v>0.5</v>
      </c>
      <c r="R31" s="315"/>
      <c r="S31" s="315"/>
      <c r="W31" s="791"/>
      <c r="Y31" s="738"/>
      <c r="Z31" s="714" t="s">
        <v>401</v>
      </c>
      <c r="AA31" s="700" t="s">
        <v>453</v>
      </c>
      <c r="AB31" s="346">
        <v>17</v>
      </c>
      <c r="AC31" s="713" t="s">
        <v>546</v>
      </c>
      <c r="AD31" s="713" t="s">
        <v>546</v>
      </c>
      <c r="AE31" s="711">
        <v>0.01</v>
      </c>
      <c r="AF31" s="711">
        <v>0.12</v>
      </c>
      <c r="AG31" s="711">
        <v>0.4</v>
      </c>
      <c r="AH31" s="711">
        <v>4.4000000000000004</v>
      </c>
    </row>
    <row r="32" spans="2:34" ht="16.5" customHeight="1" x14ac:dyDescent="0.2">
      <c r="P32" s="344"/>
      <c r="R32" s="362"/>
      <c r="S32" s="362"/>
      <c r="W32" s="791"/>
      <c r="Z32" s="714" t="s">
        <v>403</v>
      </c>
      <c r="AA32" s="700" t="s">
        <v>178</v>
      </c>
      <c r="AB32" s="346">
        <v>18</v>
      </c>
      <c r="AC32" s="739">
        <v>387475</v>
      </c>
      <c r="AD32" s="740">
        <v>504124</v>
      </c>
      <c r="AE32" s="739">
        <v>547429</v>
      </c>
      <c r="AF32" s="739">
        <v>545384</v>
      </c>
      <c r="AG32" s="739">
        <v>541357</v>
      </c>
      <c r="AH32" s="739">
        <v>529789</v>
      </c>
    </row>
    <row r="33" spans="4:34" ht="16.5" customHeight="1" x14ac:dyDescent="0.2">
      <c r="D33" s="342" t="s">
        <v>390</v>
      </c>
      <c r="H33" s="370"/>
      <c r="L33" s="358">
        <f>IF(OR($A$1&lt;1,$A$1&gt;7),0,HLOOKUP($A$1,TABLE,AB24+1))</f>
        <v>0.4</v>
      </c>
      <c r="N33" s="359" t="s">
        <v>12</v>
      </c>
      <c r="P33" s="360">
        <f>IF(ISTEXT(L33),"   N/A",ABS(L33-H33))</f>
        <v>0.4</v>
      </c>
      <c r="R33" s="315"/>
      <c r="S33" s="315"/>
      <c r="W33" s="791"/>
      <c r="Z33" s="714" t="s">
        <v>403</v>
      </c>
      <c r="AA33" s="700" t="s">
        <v>180</v>
      </c>
      <c r="AB33" s="346">
        <v>19</v>
      </c>
      <c r="AC33" s="739">
        <v>283472</v>
      </c>
      <c r="AD33" s="739">
        <v>275821</v>
      </c>
      <c r="AE33" s="740">
        <v>235743</v>
      </c>
      <c r="AF33" s="739">
        <v>263309</v>
      </c>
      <c r="AG33" s="739">
        <v>256066</v>
      </c>
      <c r="AH33" s="739">
        <v>250703</v>
      </c>
    </row>
    <row r="34" spans="4:34" ht="16.5" customHeight="1" x14ac:dyDescent="0.2">
      <c r="R34" s="362"/>
      <c r="S34" s="362"/>
      <c r="W34" s="791"/>
      <c r="Z34" s="714" t="s">
        <v>403</v>
      </c>
      <c r="AA34" s="346" t="s">
        <v>463</v>
      </c>
      <c r="AB34" s="346">
        <v>20</v>
      </c>
      <c r="AC34" s="739">
        <v>1881039</v>
      </c>
      <c r="AD34" s="739">
        <v>3803253</v>
      </c>
      <c r="AE34" s="740">
        <v>6721222</v>
      </c>
      <c r="AF34" s="739">
        <v>6748580</v>
      </c>
      <c r="AG34" s="739">
        <v>8654388</v>
      </c>
      <c r="AH34" s="739">
        <v>10276247</v>
      </c>
    </row>
    <row r="35" spans="4:34" ht="16.5" customHeight="1" x14ac:dyDescent="0.2">
      <c r="D35" s="349" t="s">
        <v>392</v>
      </c>
      <c r="R35" s="362"/>
      <c r="S35" s="362"/>
      <c r="W35" s="791"/>
      <c r="Z35" s="714" t="s">
        <v>403</v>
      </c>
      <c r="AA35" s="346" t="s">
        <v>464</v>
      </c>
      <c r="AB35" s="346">
        <v>21</v>
      </c>
      <c r="AC35" s="739">
        <v>1121951</v>
      </c>
      <c r="AD35" s="739">
        <v>2113860</v>
      </c>
      <c r="AE35" s="740">
        <v>2831829</v>
      </c>
      <c r="AF35" s="739">
        <v>3408074</v>
      </c>
      <c r="AG35" s="739">
        <v>4459077</v>
      </c>
      <c r="AH35" s="739">
        <v>10406854</v>
      </c>
    </row>
    <row r="36" spans="4:34" ht="16.5" customHeight="1" x14ac:dyDescent="0.2">
      <c r="R36" s="362"/>
      <c r="S36" s="362"/>
      <c r="W36" s="791"/>
      <c r="Z36" s="714" t="s">
        <v>403</v>
      </c>
      <c r="AA36" s="700" t="s">
        <v>452</v>
      </c>
      <c r="AB36" s="346">
        <v>22</v>
      </c>
      <c r="AC36" s="739">
        <v>464352</v>
      </c>
      <c r="AD36" s="739">
        <v>2170954</v>
      </c>
      <c r="AE36" s="740">
        <v>6264298</v>
      </c>
      <c r="AF36" s="739">
        <v>4578723</v>
      </c>
      <c r="AG36" s="739">
        <v>6306450</v>
      </c>
      <c r="AH36" s="739">
        <v>11889005</v>
      </c>
    </row>
    <row r="37" spans="4:34" ht="16.5" customHeight="1" x14ac:dyDescent="0.2">
      <c r="D37" s="342" t="s">
        <v>393</v>
      </c>
      <c r="R37" s="362"/>
      <c r="S37" s="362"/>
      <c r="W37" s="791"/>
      <c r="Z37" s="714" t="s">
        <v>403</v>
      </c>
      <c r="AA37" s="700" t="s">
        <v>395</v>
      </c>
      <c r="AB37" s="346">
        <v>23</v>
      </c>
      <c r="AC37" s="739">
        <v>78014</v>
      </c>
      <c r="AD37" s="740">
        <v>317856</v>
      </c>
      <c r="AE37" s="740">
        <v>361425</v>
      </c>
      <c r="AF37" s="739">
        <v>474565</v>
      </c>
      <c r="AG37" s="739">
        <v>470117</v>
      </c>
      <c r="AH37" s="739">
        <v>547288</v>
      </c>
    </row>
    <row r="38" spans="4:34" ht="16.5" customHeight="1" x14ac:dyDescent="0.2">
      <c r="R38" s="362"/>
      <c r="S38" s="362"/>
      <c r="W38" s="791"/>
      <c r="Y38" s="738"/>
      <c r="Z38" s="714" t="s">
        <v>403</v>
      </c>
      <c r="AA38" s="700" t="s">
        <v>453</v>
      </c>
      <c r="AB38" s="346">
        <v>24</v>
      </c>
      <c r="AC38" s="741" t="s">
        <v>546</v>
      </c>
      <c r="AD38" s="742" t="s">
        <v>546</v>
      </c>
      <c r="AE38" s="742">
        <v>1903301</v>
      </c>
      <c r="AF38" s="742">
        <v>672477</v>
      </c>
      <c r="AG38" s="742">
        <v>4177440</v>
      </c>
      <c r="AH38" s="742">
        <v>7195363</v>
      </c>
    </row>
    <row r="39" spans="4:34" ht="16.5" customHeight="1" x14ac:dyDescent="0.2">
      <c r="D39" s="371" t="s">
        <v>394</v>
      </c>
      <c r="H39" s="370"/>
      <c r="L39" s="358">
        <f>IF(OR($A$1&lt;1,$A$1&gt;7),0,HLOOKUP($A$1,TABLE,AB25+1))</f>
        <v>1</v>
      </c>
      <c r="N39" s="359" t="s">
        <v>12</v>
      </c>
      <c r="P39" s="360">
        <f>IF(ISTEXT(L39),"   N/A",ABS(L39-H39))</f>
        <v>1</v>
      </c>
      <c r="R39" s="315"/>
      <c r="S39" s="315"/>
      <c r="W39" s="791"/>
      <c r="Z39" s="714" t="s">
        <v>404</v>
      </c>
      <c r="AA39" s="700" t="s">
        <v>178</v>
      </c>
      <c r="AB39" s="346">
        <v>25</v>
      </c>
      <c r="AC39" s="703">
        <v>16.400000000000002</v>
      </c>
      <c r="AD39" s="710">
        <v>13</v>
      </c>
      <c r="AE39" s="710">
        <v>12.9</v>
      </c>
      <c r="AF39" s="703">
        <v>14.799999999999999</v>
      </c>
      <c r="AG39" s="703">
        <v>15.8</v>
      </c>
      <c r="AH39" s="703">
        <v>17.2</v>
      </c>
    </row>
    <row r="40" spans="4:34" ht="16.5" customHeight="1" x14ac:dyDescent="0.2">
      <c r="D40" s="371"/>
      <c r="R40" s="362"/>
      <c r="S40" s="362"/>
      <c r="W40" s="791"/>
      <c r="Z40" s="714" t="s">
        <v>404</v>
      </c>
      <c r="AA40" s="700" t="s">
        <v>180</v>
      </c>
      <c r="AB40" s="346">
        <v>26</v>
      </c>
      <c r="AC40" s="703">
        <v>13.3</v>
      </c>
      <c r="AD40" s="703">
        <v>19.400000000000002</v>
      </c>
      <c r="AE40" s="703">
        <v>21.3</v>
      </c>
      <c r="AF40" s="703">
        <v>20.9</v>
      </c>
      <c r="AG40" s="703">
        <v>25.4</v>
      </c>
      <c r="AH40" s="703">
        <v>26.700000000000003</v>
      </c>
    </row>
    <row r="41" spans="4:34" ht="16.5" customHeight="1" x14ac:dyDescent="0.2">
      <c r="D41" s="371" t="s">
        <v>146</v>
      </c>
      <c r="H41" s="370"/>
      <c r="L41" s="358">
        <f>IF(OR($A$1&lt;1,$A$1&gt;7),0,HLOOKUP($A$1,TABLE,AB26+1))</f>
        <v>1.2</v>
      </c>
      <c r="N41" s="359" t="s">
        <v>12</v>
      </c>
      <c r="P41" s="360">
        <f>IF(ISTEXT(L41),"   N/A",ABS(L41-H41))</f>
        <v>1.2</v>
      </c>
      <c r="R41" s="315"/>
      <c r="S41" s="315"/>
      <c r="W41" s="791"/>
      <c r="Z41" s="714" t="s">
        <v>404</v>
      </c>
      <c r="AA41" s="346" t="s">
        <v>463</v>
      </c>
      <c r="AB41" s="346">
        <v>27</v>
      </c>
      <c r="AC41" s="703">
        <v>0.2</v>
      </c>
      <c r="AD41" s="703">
        <v>0.2</v>
      </c>
      <c r="AE41" s="703">
        <v>0.5</v>
      </c>
      <c r="AF41" s="703">
        <v>0.8</v>
      </c>
      <c r="AG41" s="703">
        <v>0.89999999999999991</v>
      </c>
      <c r="AH41" s="703">
        <v>1.0999999999999999</v>
      </c>
    </row>
    <row r="42" spans="4:34" ht="16.5" customHeight="1" x14ac:dyDescent="0.2">
      <c r="D42" s="371"/>
      <c r="R42" s="362"/>
      <c r="S42" s="362"/>
      <c r="W42" s="791"/>
      <c r="Z42" s="714" t="s">
        <v>404</v>
      </c>
      <c r="AA42" s="346" t="s">
        <v>464</v>
      </c>
      <c r="AB42" s="346">
        <v>28</v>
      </c>
      <c r="AC42" s="703">
        <v>1</v>
      </c>
      <c r="AD42" s="703">
        <v>0.5</v>
      </c>
      <c r="AE42" s="703">
        <v>1</v>
      </c>
      <c r="AF42" s="703">
        <v>1.0999999999999999</v>
      </c>
      <c r="AG42" s="703">
        <v>0.6</v>
      </c>
      <c r="AH42" s="703">
        <v>0.89999999999999991</v>
      </c>
    </row>
    <row r="43" spans="4:34" ht="16.5" customHeight="1" x14ac:dyDescent="0.2">
      <c r="D43" s="371" t="s">
        <v>465</v>
      </c>
      <c r="H43" s="370"/>
      <c r="L43" s="358">
        <f>IF(OR($A$1&lt;1,$A$1&gt;7),0,HLOOKUP($A$1,TABLE,AB27+1))</f>
        <v>0.1</v>
      </c>
      <c r="N43" s="359" t="s">
        <v>12</v>
      </c>
      <c r="P43" s="360">
        <f>IF(ISTEXT(L43),"   N/A",ABS(L43-H43))</f>
        <v>0.1</v>
      </c>
      <c r="R43" s="315"/>
      <c r="S43" s="315"/>
      <c r="W43" s="791"/>
      <c r="Z43" s="714" t="s">
        <v>404</v>
      </c>
      <c r="AA43" s="700" t="s">
        <v>452</v>
      </c>
      <c r="AB43" s="346">
        <v>29</v>
      </c>
      <c r="AC43" s="703">
        <v>2</v>
      </c>
      <c r="AD43" s="703">
        <v>0.2</v>
      </c>
      <c r="AE43" s="703">
        <v>0.1</v>
      </c>
      <c r="AF43" s="703">
        <v>1.3</v>
      </c>
      <c r="AG43" s="703">
        <v>0.6</v>
      </c>
      <c r="AH43" s="703">
        <v>1.0999999999999999</v>
      </c>
    </row>
    <row r="44" spans="4:34" ht="16.5" customHeight="1" x14ac:dyDescent="0.2">
      <c r="D44" s="371"/>
      <c r="R44" s="362"/>
      <c r="S44" s="362"/>
      <c r="W44" s="791"/>
      <c r="Y44" s="738"/>
      <c r="Z44" s="714" t="s">
        <v>404</v>
      </c>
      <c r="AA44" s="700" t="s">
        <v>395</v>
      </c>
      <c r="AB44" s="346">
        <v>30</v>
      </c>
      <c r="AC44" s="710">
        <v>5.2</v>
      </c>
      <c r="AD44" s="703">
        <v>6.4</v>
      </c>
      <c r="AE44" s="703">
        <v>9.7000000000000011</v>
      </c>
      <c r="AF44" s="703">
        <v>11.5</v>
      </c>
      <c r="AG44" s="703">
        <v>16.2</v>
      </c>
      <c r="AH44" s="703">
        <v>18.7</v>
      </c>
    </row>
    <row r="45" spans="4:34" ht="16.5" customHeight="1" x14ac:dyDescent="0.2">
      <c r="D45" s="371" t="s">
        <v>464</v>
      </c>
      <c r="H45" s="370"/>
      <c r="L45" s="358">
        <f>IF(OR($A$1&lt;1,$A$1&gt;7),0,HLOOKUP($A$1,TABLE,AB28+1))</f>
        <v>0.1</v>
      </c>
      <c r="N45" s="359" t="s">
        <v>12</v>
      </c>
      <c r="P45" s="360">
        <f>IF(ISTEXT(L45),"   N/A",ABS(L45-H45))</f>
        <v>0.1</v>
      </c>
      <c r="R45" s="315"/>
      <c r="S45" s="315"/>
      <c r="W45" s="791"/>
      <c r="Y45" s="738"/>
      <c r="Z45" s="714" t="s">
        <v>404</v>
      </c>
      <c r="AA45" s="700" t="s">
        <v>453</v>
      </c>
      <c r="AB45" s="346">
        <v>31</v>
      </c>
      <c r="AC45" s="710"/>
      <c r="AE45" s="703">
        <v>0.1</v>
      </c>
      <c r="AF45" s="703">
        <v>0.4</v>
      </c>
      <c r="AG45" s="703">
        <v>0.89999999999999991</v>
      </c>
      <c r="AH45" s="703">
        <v>1.7000000000000002</v>
      </c>
    </row>
    <row r="46" spans="4:34" ht="16.5" customHeight="1" x14ac:dyDescent="0.2">
      <c r="D46" s="371"/>
      <c r="R46" s="362"/>
      <c r="S46" s="362"/>
      <c r="W46" s="791"/>
      <c r="Z46" s="743"/>
      <c r="AA46" s="744"/>
      <c r="AB46" s="738"/>
      <c r="AC46" s="745"/>
      <c r="AD46" s="745"/>
      <c r="AE46" s="745"/>
      <c r="AF46" s="745"/>
      <c r="AG46" s="745"/>
      <c r="AH46" s="745"/>
    </row>
    <row r="47" spans="4:34" ht="16.5" customHeight="1" x14ac:dyDescent="0.2">
      <c r="D47" s="371" t="s">
        <v>451</v>
      </c>
      <c r="H47" s="370"/>
      <c r="L47" s="358">
        <f>IF(OR($A$1&lt;1,$A$1&gt;7),0,HLOOKUP($A$1,TABLE,AB29+1))</f>
        <v>0.1</v>
      </c>
      <c r="N47" s="359" t="s">
        <v>12</v>
      </c>
      <c r="P47" s="360">
        <f>IF(ISTEXT(L47),"   N/A",ABS(L47-H47))</f>
        <v>0.1</v>
      </c>
      <c r="R47" s="315"/>
      <c r="S47" s="315"/>
      <c r="W47" s="791"/>
      <c r="Z47" s="743"/>
      <c r="AA47" s="744"/>
      <c r="AB47" s="738"/>
      <c r="AC47" s="745"/>
      <c r="AD47" s="745"/>
      <c r="AE47" s="745"/>
      <c r="AF47" s="745"/>
      <c r="AG47" s="745"/>
      <c r="AH47" s="745"/>
    </row>
    <row r="48" spans="4:34" ht="16.5" customHeight="1" x14ac:dyDescent="0.2">
      <c r="D48" s="371"/>
      <c r="R48" s="362"/>
      <c r="S48" s="362"/>
      <c r="W48" s="791"/>
      <c r="Z48" s="743"/>
      <c r="AA48" s="744"/>
      <c r="AB48" s="738"/>
      <c r="AC48" s="745"/>
      <c r="AD48" s="745"/>
      <c r="AE48" s="745"/>
      <c r="AF48" s="745"/>
      <c r="AG48" s="745"/>
      <c r="AH48" s="745"/>
    </row>
    <row r="49" spans="4:34" ht="16.5" customHeight="1" x14ac:dyDescent="0.2">
      <c r="D49" s="371" t="s">
        <v>395</v>
      </c>
      <c r="H49" s="370"/>
      <c r="L49" s="358">
        <f>IF(OR($A$1&lt;1,$A$1&gt;7),0,HLOOKUP($A$1,TABLE,AB30+1))</f>
        <v>0.2</v>
      </c>
      <c r="N49" s="359" t="s">
        <v>12</v>
      </c>
      <c r="P49" s="360">
        <f>IF(ISTEXT(L49),"   N/A",ABS(L49-H49))</f>
        <v>0.2</v>
      </c>
      <c r="R49" s="315"/>
      <c r="S49" s="315"/>
      <c r="W49" s="791"/>
      <c r="Z49" s="743"/>
      <c r="AA49" s="744"/>
      <c r="AB49" s="738"/>
      <c r="AC49" s="745"/>
      <c r="AD49" s="745"/>
      <c r="AE49" s="745"/>
      <c r="AF49" s="745"/>
      <c r="AG49" s="745"/>
      <c r="AH49" s="745"/>
    </row>
    <row r="50" spans="4:34" ht="16.5" customHeight="1" x14ac:dyDescent="0.2">
      <c r="D50" s="371"/>
      <c r="R50" s="362"/>
      <c r="S50" s="362"/>
      <c r="W50" s="791"/>
      <c r="Z50" s="743"/>
      <c r="AA50" s="746"/>
      <c r="AB50" s="738"/>
      <c r="AC50" s="745"/>
      <c r="AD50" s="745"/>
      <c r="AE50" s="745"/>
      <c r="AF50" s="745"/>
      <c r="AG50" s="745"/>
      <c r="AH50" s="745"/>
    </row>
    <row r="51" spans="4:34" ht="16.5" customHeight="1" x14ac:dyDescent="0.2">
      <c r="D51" s="371" t="s">
        <v>450</v>
      </c>
      <c r="H51" s="370"/>
      <c r="L51" s="358" t="str">
        <f>IF(OR($A$1&lt;1,$A$1&gt;7),0,HLOOKUP($A$1,TABLE,AB31+1))</f>
        <v xml:space="preserve"> -   </v>
      </c>
      <c r="N51" s="359" t="s">
        <v>12</v>
      </c>
      <c r="P51" s="360" t="str">
        <f>IF(ISTEXT(L51),"   N/A",ABS(L51-H51))</f>
        <v xml:space="preserve">   N/A</v>
      </c>
      <c r="R51" s="315"/>
      <c r="S51" s="315"/>
      <c r="W51" s="791"/>
      <c r="Z51" s="743"/>
      <c r="AA51" s="744"/>
      <c r="AB51" s="738"/>
      <c r="AC51" s="745"/>
      <c r="AD51" s="745"/>
      <c r="AE51" s="745"/>
      <c r="AF51" s="745"/>
      <c r="AG51" s="745"/>
      <c r="AH51" s="745"/>
    </row>
    <row r="52" spans="4:34" ht="16.5" customHeight="1" x14ac:dyDescent="0.2">
      <c r="D52" s="371"/>
      <c r="R52" s="362"/>
      <c r="S52" s="362"/>
      <c r="W52" s="791"/>
      <c r="Z52" s="743"/>
      <c r="AA52" s="744"/>
      <c r="AB52" s="738"/>
      <c r="AC52" s="745"/>
      <c r="AD52" s="745"/>
      <c r="AE52" s="745"/>
      <c r="AF52" s="745"/>
      <c r="AG52" s="745"/>
      <c r="AH52" s="745"/>
    </row>
    <row r="53" spans="4:34" ht="16.5" customHeight="1" x14ac:dyDescent="0.2">
      <c r="D53" s="342" t="s">
        <v>396</v>
      </c>
      <c r="R53" s="362"/>
      <c r="S53" s="362"/>
      <c r="W53" s="791"/>
      <c r="Z53" s="743"/>
      <c r="AA53" s="744"/>
      <c r="AB53" s="738"/>
      <c r="AC53" s="745"/>
      <c r="AD53" s="745"/>
      <c r="AE53" s="745"/>
      <c r="AF53" s="745"/>
      <c r="AG53" s="745"/>
      <c r="AH53" s="745"/>
    </row>
    <row r="54" spans="4:34" ht="16.5" customHeight="1" x14ac:dyDescent="0.2">
      <c r="R54" s="362"/>
      <c r="S54" s="362"/>
      <c r="W54" s="791"/>
      <c r="Z54" s="743"/>
      <c r="AA54" s="744"/>
      <c r="AB54" s="738"/>
      <c r="AC54" s="745"/>
      <c r="AD54" s="745"/>
      <c r="AE54" s="745"/>
      <c r="AF54" s="745"/>
      <c r="AG54" s="745"/>
      <c r="AH54" s="745"/>
    </row>
    <row r="55" spans="4:34" ht="16.5" customHeight="1" x14ac:dyDescent="0.2">
      <c r="D55" s="371" t="s">
        <v>394</v>
      </c>
      <c r="G55" s="342" t="s">
        <v>19</v>
      </c>
      <c r="H55" s="285">
        <v>0</v>
      </c>
      <c r="L55" s="358">
        <f>IF(OR($A$1&lt;1,$A$1&gt;7),0,HLOOKUP($A$1,TABLE,AB32+1))</f>
        <v>387475</v>
      </c>
      <c r="N55" s="359" t="s">
        <v>12</v>
      </c>
      <c r="P55" s="360">
        <f>IF(ISTEXT(L55),"   N/A",ABS(L55-H55))</f>
        <v>387475</v>
      </c>
      <c r="R55" s="315"/>
      <c r="S55" s="315"/>
      <c r="W55" s="791"/>
      <c r="Z55" s="743"/>
      <c r="AA55" s="744"/>
      <c r="AB55" s="738"/>
      <c r="AC55" s="745"/>
      <c r="AD55" s="745"/>
      <c r="AE55" s="745"/>
      <c r="AF55" s="745"/>
      <c r="AG55" s="745"/>
      <c r="AH55" s="745"/>
    </row>
    <row r="56" spans="4:34" ht="16.5" customHeight="1" x14ac:dyDescent="0.2">
      <c r="D56" s="371"/>
      <c r="R56" s="362"/>
      <c r="S56" s="362"/>
      <c r="W56" s="791"/>
      <c r="Z56" s="743"/>
      <c r="AA56" s="744"/>
      <c r="AB56" s="738"/>
      <c r="AC56" s="745"/>
      <c r="AD56" s="745"/>
      <c r="AE56" s="745"/>
      <c r="AF56" s="745"/>
      <c r="AG56" s="745"/>
      <c r="AH56" s="745"/>
    </row>
    <row r="57" spans="4:34" ht="16.5" customHeight="1" x14ac:dyDescent="0.2">
      <c r="D57" s="371" t="s">
        <v>146</v>
      </c>
      <c r="G57" s="342" t="s">
        <v>19</v>
      </c>
      <c r="H57" s="285">
        <v>0</v>
      </c>
      <c r="L57" s="358">
        <f>IF(OR($A$1&lt;1,$A$1&gt;7),0,HLOOKUP($A$1,TABLE,AB33+1))</f>
        <v>283472</v>
      </c>
      <c r="N57" s="359" t="s">
        <v>12</v>
      </c>
      <c r="P57" s="360">
        <f>IF(ISTEXT(L57),"   N/A",ABS(L57-H57))</f>
        <v>283472</v>
      </c>
      <c r="R57" s="315"/>
      <c r="S57" s="315"/>
      <c r="W57" s="791"/>
      <c r="Z57" s="743"/>
      <c r="AA57" s="746"/>
      <c r="AB57" s="738"/>
      <c r="AC57" s="745"/>
      <c r="AD57" s="745"/>
      <c r="AE57" s="745"/>
      <c r="AF57" s="745"/>
      <c r="AG57" s="745"/>
      <c r="AH57" s="745"/>
    </row>
    <row r="58" spans="4:34" ht="16.5" customHeight="1" x14ac:dyDescent="0.2">
      <c r="D58" s="371"/>
      <c r="R58" s="362"/>
      <c r="S58" s="362"/>
      <c r="W58" s="791"/>
      <c r="Z58" s="743"/>
      <c r="AA58" s="744"/>
      <c r="AB58" s="738"/>
      <c r="AC58" s="745"/>
      <c r="AD58" s="745"/>
      <c r="AE58" s="745"/>
      <c r="AF58" s="745"/>
      <c r="AG58" s="745"/>
      <c r="AH58" s="745"/>
    </row>
    <row r="59" spans="4:34" ht="16.5" customHeight="1" x14ac:dyDescent="0.2">
      <c r="D59" s="371" t="s">
        <v>465</v>
      </c>
      <c r="G59" s="342" t="s">
        <v>19</v>
      </c>
      <c r="H59" s="285">
        <v>0</v>
      </c>
      <c r="L59" s="358">
        <f>IF(OR($A$1&lt;1,$A$1&gt;7),0,HLOOKUP($A$1,TABLE,AB34+1))</f>
        <v>1881039</v>
      </c>
      <c r="N59" s="359" t="s">
        <v>12</v>
      </c>
      <c r="P59" s="360">
        <f>IF(ISTEXT(L59),"   N/A",ABS(L59-H59))</f>
        <v>1881039</v>
      </c>
      <c r="R59" s="315"/>
      <c r="S59" s="315"/>
      <c r="W59" s="791"/>
      <c r="Z59" s="743"/>
      <c r="AA59" s="744"/>
      <c r="AB59" s="738"/>
      <c r="AC59" s="745"/>
      <c r="AD59" s="745"/>
      <c r="AE59" s="745"/>
      <c r="AF59" s="745"/>
      <c r="AG59" s="745"/>
      <c r="AH59" s="745"/>
    </row>
    <row r="60" spans="4:34" ht="16.5" customHeight="1" x14ac:dyDescent="0.2">
      <c r="D60" s="371"/>
      <c r="R60" s="362"/>
      <c r="S60" s="362"/>
      <c r="W60" s="791"/>
      <c r="Z60" s="743"/>
      <c r="AA60" s="744"/>
      <c r="AB60" s="738"/>
      <c r="AC60" s="745"/>
      <c r="AD60" s="745"/>
      <c r="AE60" s="745"/>
      <c r="AF60" s="745"/>
      <c r="AG60" s="745"/>
      <c r="AH60" s="745"/>
    </row>
    <row r="61" spans="4:34" ht="16.5" customHeight="1" x14ac:dyDescent="0.2">
      <c r="D61" s="371" t="s">
        <v>464</v>
      </c>
      <c r="G61" s="342" t="s">
        <v>19</v>
      </c>
      <c r="H61" s="285">
        <v>0</v>
      </c>
      <c r="L61" s="358">
        <f>IF(OR($A$1&lt;1,$A$1&gt;7),0,HLOOKUP($A$1,TABLE,AB35+1))</f>
        <v>1121951</v>
      </c>
      <c r="N61" s="359" t="s">
        <v>12</v>
      </c>
      <c r="P61" s="360">
        <f>IF(ISTEXT(L61),"   N/A",ABS(L61-H61))</f>
        <v>1121951</v>
      </c>
      <c r="R61" s="315"/>
      <c r="S61" s="315"/>
      <c r="W61" s="791"/>
      <c r="Z61" s="743"/>
      <c r="AA61" s="744"/>
      <c r="AB61" s="738"/>
      <c r="AC61" s="745"/>
      <c r="AD61" s="745"/>
      <c r="AE61" s="745"/>
      <c r="AF61" s="745"/>
      <c r="AG61" s="745"/>
      <c r="AH61" s="745"/>
    </row>
    <row r="62" spans="4:34" ht="16.5" customHeight="1" x14ac:dyDescent="0.2">
      <c r="D62" s="371"/>
      <c r="R62" s="362"/>
      <c r="S62" s="362"/>
      <c r="W62" s="791"/>
      <c r="Z62" s="714"/>
      <c r="AA62" s="700"/>
      <c r="AC62" s="710"/>
      <c r="AD62" s="710"/>
      <c r="AE62" s="710"/>
      <c r="AF62" s="710"/>
      <c r="AG62" s="710"/>
      <c r="AH62" s="710"/>
    </row>
    <row r="63" spans="4:34" ht="16.5" customHeight="1" x14ac:dyDescent="0.2">
      <c r="D63" s="371" t="s">
        <v>451</v>
      </c>
      <c r="G63" s="342" t="s">
        <v>19</v>
      </c>
      <c r="H63" s="285">
        <v>0</v>
      </c>
      <c r="L63" s="358">
        <f>IF(OR($A$1&lt;1,$A$1&gt;7),0,HLOOKUP($A$1,TABLE,AB36+1))</f>
        <v>464352</v>
      </c>
      <c r="N63" s="359" t="s">
        <v>12</v>
      </c>
      <c r="P63" s="360">
        <f>IF(ISTEXT(L63),"   N/A",ABS(L63-H63))</f>
        <v>464352</v>
      </c>
      <c r="R63" s="315"/>
      <c r="S63" s="315"/>
      <c r="W63" s="791"/>
      <c r="Z63" s="714"/>
      <c r="AA63" s="700"/>
      <c r="AC63" s="710"/>
      <c r="AD63" s="710"/>
      <c r="AE63" s="710"/>
      <c r="AF63" s="710"/>
      <c r="AG63" s="710"/>
      <c r="AH63" s="710"/>
    </row>
    <row r="64" spans="4:34" ht="16.5" customHeight="1" x14ac:dyDescent="0.2">
      <c r="D64" s="371"/>
      <c r="R64" s="362"/>
      <c r="S64" s="362"/>
      <c r="W64" s="791"/>
      <c r="Z64" s="714"/>
      <c r="AA64" s="700"/>
      <c r="AC64" s="346"/>
      <c r="AD64" s="346"/>
      <c r="AE64" s="346"/>
      <c r="AF64" s="346"/>
      <c r="AG64" s="346"/>
      <c r="AH64" s="346"/>
    </row>
    <row r="65" spans="4:34" ht="16.5" customHeight="1" x14ac:dyDescent="0.2">
      <c r="D65" s="371" t="s">
        <v>395</v>
      </c>
      <c r="G65" s="342" t="s">
        <v>19</v>
      </c>
      <c r="H65" s="285">
        <v>0</v>
      </c>
      <c r="L65" s="358">
        <f>IF(OR($A$1&lt;1,$A$1&gt;7),0,HLOOKUP($A$1,TABLE,AB37+1))</f>
        <v>78014</v>
      </c>
      <c r="N65" s="359" t="s">
        <v>12</v>
      </c>
      <c r="P65" s="360">
        <f>IF(ISTEXT(L65),"   N/A",ABS(L65-H65))</f>
        <v>78014</v>
      </c>
      <c r="R65" s="315"/>
      <c r="S65" s="315"/>
      <c r="W65" s="791"/>
      <c r="Z65" s="714"/>
      <c r="AA65" s="700"/>
      <c r="AD65" s="710"/>
      <c r="AE65" s="710"/>
      <c r="AF65" s="710"/>
      <c r="AG65" s="710"/>
      <c r="AH65" s="710"/>
    </row>
    <row r="66" spans="4:34" ht="16.5" customHeight="1" x14ac:dyDescent="0.2">
      <c r="D66" s="371"/>
      <c r="R66" s="362"/>
      <c r="S66" s="362"/>
      <c r="W66" s="791"/>
      <c r="Z66" s="714"/>
      <c r="AA66" s="700"/>
      <c r="AD66" s="710"/>
      <c r="AE66" s="710"/>
      <c r="AF66" s="710"/>
      <c r="AG66" s="710"/>
      <c r="AH66" s="710"/>
    </row>
    <row r="67" spans="4:34" ht="16.5" customHeight="1" x14ac:dyDescent="0.2">
      <c r="D67" s="371" t="s">
        <v>450</v>
      </c>
      <c r="G67" s="342" t="s">
        <v>19</v>
      </c>
      <c r="H67" s="285">
        <v>0</v>
      </c>
      <c r="L67" s="358" t="str">
        <f>IF(OR($A$1&lt;1,$A$1&gt;7),0,HLOOKUP($A$1,TABLE,AB38+1))</f>
        <v xml:space="preserve"> -   </v>
      </c>
      <c r="N67" s="359" t="s">
        <v>12</v>
      </c>
      <c r="P67" s="360" t="str">
        <f>IF(ISTEXT(L67),"   N/A",ABS(L67-H67))</f>
        <v xml:space="preserve">   N/A</v>
      </c>
      <c r="R67" s="315"/>
      <c r="S67" s="315"/>
      <c r="W67" s="791"/>
      <c r="Z67" s="714"/>
      <c r="AA67" s="700"/>
      <c r="AD67" s="710"/>
      <c r="AE67" s="710"/>
      <c r="AF67" s="710"/>
      <c r="AG67" s="710"/>
      <c r="AH67" s="710"/>
    </row>
    <row r="68" spans="4:34" ht="16.5" customHeight="1" x14ac:dyDescent="0.2">
      <c r="D68" s="371"/>
      <c r="R68" s="362"/>
      <c r="S68" s="362"/>
      <c r="W68" s="791"/>
      <c r="Z68" s="714"/>
      <c r="AA68" s="700"/>
      <c r="AD68" s="710"/>
      <c r="AE68" s="710"/>
      <c r="AF68" s="710"/>
      <c r="AG68" s="710"/>
      <c r="AH68" s="710"/>
    </row>
    <row r="69" spans="4:34" ht="16.5" customHeight="1" x14ac:dyDescent="0.2">
      <c r="D69" s="342" t="s">
        <v>397</v>
      </c>
      <c r="R69" s="362"/>
      <c r="S69" s="362"/>
      <c r="W69" s="791"/>
      <c r="Z69" s="714"/>
      <c r="AA69" s="700"/>
      <c r="AD69" s="710"/>
      <c r="AE69" s="710"/>
      <c r="AF69" s="710"/>
      <c r="AG69" s="710"/>
      <c r="AH69" s="710"/>
    </row>
    <row r="70" spans="4:34" ht="16.5" customHeight="1" x14ac:dyDescent="0.2">
      <c r="R70" s="362"/>
      <c r="S70" s="362"/>
      <c r="W70" s="791"/>
      <c r="Z70" s="714"/>
      <c r="AA70" s="700"/>
      <c r="AD70" s="710"/>
      <c r="AE70" s="710"/>
      <c r="AF70" s="710"/>
      <c r="AG70" s="710"/>
      <c r="AH70" s="710"/>
    </row>
    <row r="71" spans="4:34" ht="16.5" customHeight="1" x14ac:dyDescent="0.2">
      <c r="D71" s="371" t="s">
        <v>394</v>
      </c>
      <c r="H71" s="285">
        <v>0</v>
      </c>
      <c r="I71" s="342" t="s">
        <v>11</v>
      </c>
      <c r="L71" s="210">
        <f>IF(OR($A$1&lt;1,$A$1&gt;7),0,HLOOKUP($A$1,TABLE,AB39+1))</f>
        <v>16.400000000000002</v>
      </c>
      <c r="N71" s="359" t="s">
        <v>12</v>
      </c>
      <c r="P71" s="360">
        <f>IF(ISTEXT(L71),"   N/A",ABS(L71-H71))</f>
        <v>16.400000000000002</v>
      </c>
      <c r="R71" s="315"/>
      <c r="S71" s="315"/>
      <c r="W71" s="791"/>
      <c r="Z71" s="714"/>
      <c r="AA71" s="700"/>
      <c r="AD71" s="710"/>
      <c r="AE71" s="710"/>
      <c r="AF71" s="710"/>
      <c r="AG71" s="710"/>
      <c r="AH71" s="710"/>
    </row>
    <row r="72" spans="4:34" ht="16.5" customHeight="1" x14ac:dyDescent="0.2">
      <c r="D72" s="371"/>
      <c r="R72" s="362"/>
      <c r="S72" s="362"/>
      <c r="W72" s="791"/>
      <c r="Z72" s="714"/>
      <c r="AA72" s="700"/>
      <c r="AD72" s="710"/>
      <c r="AE72" s="710"/>
      <c r="AF72" s="710"/>
      <c r="AG72" s="710"/>
      <c r="AH72" s="710"/>
    </row>
    <row r="73" spans="4:34" ht="16.5" customHeight="1" x14ac:dyDescent="0.2">
      <c r="D73" s="371" t="s">
        <v>146</v>
      </c>
      <c r="H73" s="285">
        <v>0</v>
      </c>
      <c r="I73" s="342" t="s">
        <v>11</v>
      </c>
      <c r="L73" s="358">
        <f>IF(OR($A$1&lt;1,$A$1&gt;7),0,HLOOKUP($A$1,TABLE,AB40+1))</f>
        <v>13.3</v>
      </c>
      <c r="N73" s="359" t="s">
        <v>12</v>
      </c>
      <c r="P73" s="360">
        <f>IF(ISTEXT(L73),"   N/A",ABS(L73-H73))</f>
        <v>13.3</v>
      </c>
      <c r="R73" s="315"/>
      <c r="S73" s="315"/>
      <c r="Z73" s="714"/>
      <c r="AA73" s="700"/>
      <c r="AD73" s="710"/>
      <c r="AE73" s="710"/>
      <c r="AF73" s="710"/>
      <c r="AG73" s="710"/>
      <c r="AH73" s="710"/>
    </row>
    <row r="74" spans="4:34" ht="16.5" customHeight="1" x14ac:dyDescent="0.2">
      <c r="D74" s="371"/>
      <c r="R74" s="362"/>
      <c r="S74" s="362"/>
      <c r="Z74" s="714"/>
      <c r="AA74" s="700"/>
      <c r="AD74" s="710"/>
      <c r="AE74" s="710"/>
      <c r="AF74" s="710"/>
      <c r="AG74" s="710"/>
      <c r="AH74" s="710"/>
    </row>
    <row r="75" spans="4:34" ht="16.5" customHeight="1" x14ac:dyDescent="0.2">
      <c r="D75" s="371" t="s">
        <v>465</v>
      </c>
      <c r="H75" s="285">
        <v>0</v>
      </c>
      <c r="I75" s="342" t="s">
        <v>11</v>
      </c>
      <c r="L75" s="358">
        <f>IF(OR($A$1&lt;1,$A$1&gt;7),0,HLOOKUP($A$1,TABLE,AB41+1))</f>
        <v>0.2</v>
      </c>
      <c r="N75" s="359" t="s">
        <v>12</v>
      </c>
      <c r="P75" s="360">
        <f>IF(ISTEXT(L75),"   N/A",ABS(L75-H75))</f>
        <v>0.2</v>
      </c>
      <c r="R75" s="315"/>
      <c r="S75" s="315"/>
      <c r="Z75" s="714"/>
      <c r="AA75" s="700"/>
      <c r="AD75" s="710"/>
      <c r="AE75" s="710"/>
      <c r="AF75" s="710"/>
      <c r="AG75" s="710"/>
      <c r="AH75" s="710"/>
    </row>
    <row r="76" spans="4:34" ht="16.5" customHeight="1" x14ac:dyDescent="0.2">
      <c r="D76" s="371"/>
      <c r="R76" s="362"/>
      <c r="S76" s="362"/>
      <c r="Z76" s="714"/>
      <c r="AA76" s="700"/>
      <c r="AD76" s="710"/>
      <c r="AE76" s="710"/>
      <c r="AF76" s="710"/>
      <c r="AG76" s="710"/>
      <c r="AH76" s="710"/>
    </row>
    <row r="77" spans="4:34" ht="16.5" customHeight="1" x14ac:dyDescent="0.2">
      <c r="D77" s="371" t="s">
        <v>464</v>
      </c>
      <c r="H77" s="285">
        <v>0</v>
      </c>
      <c r="I77" s="342" t="s">
        <v>11</v>
      </c>
      <c r="L77" s="358">
        <f>IF(OR($A$1&lt;1,$A$1&gt;7),0,HLOOKUP($A$1,TABLE,AB42+1))</f>
        <v>1</v>
      </c>
      <c r="N77" s="359" t="s">
        <v>12</v>
      </c>
      <c r="P77" s="360">
        <f>IF(ISTEXT(L77),"   N/A",ABS(L77-H77))</f>
        <v>1</v>
      </c>
      <c r="R77" s="315"/>
      <c r="S77" s="315"/>
    </row>
    <row r="78" spans="4:34" ht="16.5" customHeight="1" x14ac:dyDescent="0.2">
      <c r="D78" s="371"/>
      <c r="R78" s="362"/>
      <c r="S78" s="362"/>
    </row>
    <row r="79" spans="4:34" ht="16.5" customHeight="1" x14ac:dyDescent="0.2">
      <c r="D79" s="371" t="s">
        <v>451</v>
      </c>
      <c r="H79" s="285">
        <v>0</v>
      </c>
      <c r="I79" s="342" t="s">
        <v>11</v>
      </c>
      <c r="L79" s="358">
        <f>IF(OR($A$1&lt;1,$A$1&gt;7),0,HLOOKUP($A$1,TABLE,AB43+1))</f>
        <v>2</v>
      </c>
      <c r="N79" s="359" t="s">
        <v>12</v>
      </c>
      <c r="P79" s="360">
        <f>IF(ISTEXT(L79),"   N/A",ABS(L79-H79))</f>
        <v>2</v>
      </c>
      <c r="R79" s="315"/>
      <c r="S79" s="315"/>
    </row>
    <row r="80" spans="4:34" ht="16.5" customHeight="1" x14ac:dyDescent="0.2">
      <c r="D80" s="371"/>
      <c r="H80" s="372"/>
      <c r="L80" s="358"/>
      <c r="N80" s="359"/>
      <c r="P80" s="360"/>
      <c r="R80" s="316"/>
      <c r="S80" s="316"/>
    </row>
    <row r="81" spans="4:19" ht="16.5" customHeight="1" x14ac:dyDescent="0.2">
      <c r="D81" s="371" t="s">
        <v>395</v>
      </c>
      <c r="H81" s="285">
        <v>0</v>
      </c>
      <c r="I81" s="342" t="s">
        <v>11</v>
      </c>
      <c r="L81" s="358">
        <f>IF(OR($A$1&lt;1,$A$1&gt;7),0,HLOOKUP($A$1,TABLE,AB44+1))</f>
        <v>5.2</v>
      </c>
      <c r="N81" s="359" t="s">
        <v>12</v>
      </c>
      <c r="P81" s="360">
        <f>IF(ISTEXT(L81),"   N/A",ABS(L81-H81))</f>
        <v>5.2</v>
      </c>
      <c r="R81" s="315"/>
      <c r="S81" s="315"/>
    </row>
    <row r="82" spans="4:19" ht="16.5" customHeight="1" x14ac:dyDescent="0.2">
      <c r="D82" s="371"/>
      <c r="H82" s="372"/>
      <c r="L82" s="358"/>
      <c r="N82" s="359"/>
      <c r="P82" s="360"/>
      <c r="R82" s="316"/>
      <c r="S82" s="316"/>
    </row>
    <row r="83" spans="4:19" ht="16.5" customHeight="1" x14ac:dyDescent="0.2">
      <c r="D83" s="371" t="s">
        <v>450</v>
      </c>
      <c r="H83" s="285">
        <v>0</v>
      </c>
      <c r="I83" s="342" t="s">
        <v>11</v>
      </c>
      <c r="L83" s="358">
        <f>IF(OR($A$1&lt;1,$A$1&gt;7),0,HLOOKUP($A$1,TABLE,AB45+1))</f>
        <v>0</v>
      </c>
      <c r="N83" s="359" t="s">
        <v>12</v>
      </c>
      <c r="P83" s="360">
        <f>IF(ISTEXT(L83),"   N/A",ABS(L83-H83))</f>
        <v>0</v>
      </c>
      <c r="R83" s="315"/>
      <c r="S83" s="315"/>
    </row>
    <row r="84" spans="4:19" ht="16.5" customHeight="1" x14ac:dyDescent="0.2">
      <c r="D84" s="371"/>
      <c r="H84" s="372"/>
      <c r="L84" s="358"/>
      <c r="N84" s="359"/>
      <c r="P84" s="360"/>
      <c r="R84" s="316"/>
      <c r="S84" s="316"/>
    </row>
    <row r="144" ht="12" customHeight="1" x14ac:dyDescent="0.2"/>
    <row r="145" ht="21.75" customHeight="1" x14ac:dyDescent="0.2"/>
  </sheetData>
  <mergeCells count="4">
    <mergeCell ref="E3:M3"/>
    <mergeCell ref="O3:Q3"/>
    <mergeCell ref="L9:N9"/>
    <mergeCell ref="R10:S10"/>
  </mergeCells>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34"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rgb="FF008578"/>
  </sheetPr>
  <dimension ref="A1:AS158"/>
  <sheetViews>
    <sheetView showGridLines="0" zoomScale="90" zoomScaleNormal="90" zoomScalePageLayoutView="85"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6.5" customHeight="1" x14ac:dyDescent="0.2"/>
  <cols>
    <col min="1" max="1" width="6.140625" style="342" customWidth="1"/>
    <col min="2" max="3" width="2.28515625" style="342" customWidth="1"/>
    <col min="4" max="4" width="11.42578125" style="342" customWidth="1"/>
    <col min="5" max="5" width="25.42578125" style="342" customWidth="1"/>
    <col min="6" max="6" width="4.42578125" style="342" customWidth="1"/>
    <col min="7" max="7" width="2.28515625" style="342" customWidth="1"/>
    <col min="8" max="8" width="19.42578125" style="342" customWidth="1"/>
    <col min="9" max="9" width="2.28515625" style="342" customWidth="1"/>
    <col min="10" max="10" width="8.7109375" style="342" customWidth="1"/>
    <col min="11" max="11" width="3.42578125" style="342" customWidth="1"/>
    <col min="12" max="12" width="14.7109375" style="342" customWidth="1"/>
    <col min="13" max="13" width="2.28515625" style="342" customWidth="1"/>
    <col min="14" max="14" width="14.7109375" style="342" customWidth="1"/>
    <col min="15" max="15" width="2.28515625" style="342" customWidth="1"/>
    <col min="16" max="16" width="13.85546875" style="341" customWidth="1"/>
    <col min="17" max="17" width="2.28515625" style="345" customWidth="1"/>
    <col min="18" max="18" width="12.42578125" style="341" customWidth="1"/>
    <col min="19" max="19" width="32" style="341" customWidth="1"/>
    <col min="20" max="20" width="12.42578125" style="342"/>
    <col min="21" max="21" width="8.7109375" style="346" customWidth="1"/>
    <col min="22" max="22" width="11.28515625" style="346" customWidth="1"/>
    <col min="23" max="23" width="9.42578125" style="346" customWidth="1"/>
    <col min="24" max="24" width="4" style="346" customWidth="1"/>
    <col min="25" max="25" width="6.140625" style="346" customWidth="1"/>
    <col min="26" max="26" width="31.28515625" style="346" customWidth="1"/>
    <col min="27" max="27" width="11.7109375" style="346" customWidth="1"/>
    <col min="28" max="28" width="4" style="346" customWidth="1"/>
    <col min="29" max="30" width="14" style="703" customWidth="1"/>
    <col min="31" max="31" width="14.5703125" style="703" bestFit="1" customWidth="1"/>
    <col min="32" max="32" width="14" style="703" customWidth="1"/>
    <col min="33" max="34" width="14.5703125" style="703" bestFit="1" customWidth="1"/>
    <col min="35" max="35" width="2.28515625" style="662" customWidth="1"/>
    <col min="36" max="36" width="10.85546875" style="346" customWidth="1"/>
    <col min="37" max="37" width="1.28515625" style="346" customWidth="1"/>
    <col min="38" max="40" width="12.42578125" style="346"/>
    <col min="41" max="16384" width="12.42578125" style="342"/>
  </cols>
  <sheetData>
    <row r="1" spans="1:45" s="324" customFormat="1" ht="18.75" customHeight="1" x14ac:dyDescent="0.25">
      <c r="A1" s="170">
        <f>rev_code</f>
        <v>1</v>
      </c>
      <c r="B1" s="171"/>
      <c r="C1" s="63"/>
      <c r="D1" s="64" t="s">
        <v>503</v>
      </c>
      <c r="E1" s="319"/>
      <c r="F1" s="319"/>
      <c r="G1" s="319"/>
      <c r="H1" s="319"/>
      <c r="I1" s="319"/>
      <c r="J1" s="319"/>
      <c r="K1" s="319"/>
      <c r="L1" s="319"/>
      <c r="M1" s="319"/>
      <c r="N1" s="319"/>
      <c r="O1" s="319"/>
      <c r="P1" s="321"/>
      <c r="Q1" s="322"/>
      <c r="R1" s="321"/>
      <c r="S1" s="323"/>
      <c r="U1" s="325"/>
      <c r="V1" s="325"/>
      <c r="W1" s="325"/>
      <c r="X1" s="325"/>
      <c r="Y1" s="325"/>
      <c r="Z1" s="325"/>
      <c r="AA1" s="325"/>
      <c r="AB1" s="325"/>
      <c r="AC1" s="697"/>
      <c r="AD1" s="697"/>
      <c r="AE1" s="697"/>
      <c r="AF1" s="697"/>
      <c r="AG1" s="697"/>
      <c r="AH1" s="697"/>
      <c r="AI1" s="661"/>
      <c r="AJ1" s="325"/>
      <c r="AK1" s="325"/>
      <c r="AL1" s="325"/>
      <c r="AM1" s="325"/>
      <c r="AN1" s="325"/>
    </row>
    <row r="3" spans="1:45" s="324" customFormat="1" ht="16.5" customHeight="1" x14ac:dyDescent="0.25">
      <c r="A3" s="326"/>
      <c r="B3" s="326"/>
      <c r="C3" s="326"/>
      <c r="D3" s="176" t="s">
        <v>0</v>
      </c>
      <c r="E3" s="768" t="str">
        <f>IF(agency="","",agency)</f>
        <v xml:space="preserve"> </v>
      </c>
      <c r="F3" s="768"/>
      <c r="G3" s="768"/>
      <c r="H3" s="768"/>
      <c r="I3" s="768"/>
      <c r="J3" s="768"/>
      <c r="K3" s="768"/>
      <c r="L3" s="768"/>
      <c r="M3" s="768"/>
      <c r="N3" s="177" t="s">
        <v>1</v>
      </c>
      <c r="O3" s="769" t="str">
        <f>IF(date="","",date)</f>
        <v xml:space="preserve"> </v>
      </c>
      <c r="P3" s="769"/>
      <c r="Q3" s="769"/>
      <c r="R3" s="253"/>
      <c r="S3" s="327"/>
      <c r="U3" s="325"/>
      <c r="V3" s="325"/>
      <c r="W3" s="325"/>
      <c r="X3" s="325"/>
      <c r="Y3" s="325"/>
      <c r="Z3" s="325"/>
      <c r="AA3" s="325"/>
      <c r="AB3" s="325"/>
      <c r="AC3" s="697"/>
      <c r="AD3" s="697"/>
      <c r="AE3" s="697"/>
      <c r="AF3" s="697"/>
      <c r="AG3" s="697"/>
      <c r="AH3" s="697"/>
      <c r="AI3" s="661"/>
      <c r="AJ3" s="325"/>
      <c r="AK3" s="325"/>
      <c r="AL3" s="325"/>
      <c r="AM3" s="325"/>
      <c r="AN3" s="325"/>
    </row>
    <row r="4" spans="1:45" s="324" customFormat="1" ht="16.5" customHeight="1" x14ac:dyDescent="0.25">
      <c r="A4" s="326"/>
      <c r="B4" s="326"/>
      <c r="C4" s="326"/>
      <c r="D4" s="176"/>
      <c r="E4" s="176"/>
      <c r="F4" s="176"/>
      <c r="G4" s="181"/>
      <c r="H4" s="181"/>
      <c r="I4" s="181"/>
      <c r="J4" s="181"/>
      <c r="K4" s="181"/>
      <c r="L4" s="181"/>
      <c r="M4" s="181"/>
      <c r="N4" s="177"/>
      <c r="O4" s="182"/>
      <c r="P4" s="245"/>
      <c r="Q4" s="328"/>
      <c r="R4" s="253"/>
      <c r="S4" s="327"/>
      <c r="U4" s="325"/>
      <c r="V4" s="325"/>
      <c r="W4" s="325"/>
      <c r="X4" s="325"/>
      <c r="Y4" s="325"/>
      <c r="Z4" s="325"/>
      <c r="AA4" s="325"/>
      <c r="AB4" s="325"/>
      <c r="AC4" s="715"/>
      <c r="AD4" s="715"/>
      <c r="AE4" s="715"/>
      <c r="AF4" s="715"/>
      <c r="AG4" s="715"/>
      <c r="AH4" s="715"/>
      <c r="AI4" s="661"/>
      <c r="AJ4" s="325"/>
      <c r="AK4" s="325"/>
      <c r="AL4" s="325"/>
      <c r="AM4" s="325"/>
      <c r="AN4" s="325"/>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267"/>
      <c r="W5" s="267"/>
      <c r="X5" s="267"/>
      <c r="Y5" s="267"/>
      <c r="Z5" s="267"/>
      <c r="AA5" s="267"/>
      <c r="AB5" s="701"/>
      <c r="AC5" s="387"/>
      <c r="AD5" s="387"/>
      <c r="AE5" s="387"/>
      <c r="AF5" s="387"/>
      <c r="AG5" s="387"/>
      <c r="AH5" s="387"/>
      <c r="AI5" s="183"/>
      <c r="AJ5" s="267"/>
      <c r="AK5" s="267"/>
      <c r="AL5" s="267"/>
      <c r="AM5" s="267"/>
      <c r="AN5" s="267"/>
      <c r="AO5" s="183"/>
      <c r="AP5" s="183"/>
      <c r="AQ5" s="183"/>
      <c r="AR5" s="183"/>
      <c r="AS5" s="183"/>
    </row>
    <row r="6" spans="1:45" s="324" customFormat="1" ht="16.5" customHeight="1" x14ac:dyDescent="0.25">
      <c r="A6" s="326"/>
      <c r="B6" s="326"/>
      <c r="C6" s="326"/>
      <c r="D6" s="326"/>
      <c r="E6" s="326"/>
      <c r="F6" s="326"/>
      <c r="G6" s="326"/>
      <c r="H6" s="326"/>
      <c r="I6" s="326"/>
      <c r="J6" s="326"/>
      <c r="K6" s="326"/>
      <c r="L6" s="326"/>
      <c r="M6" s="326"/>
      <c r="N6" s="326"/>
      <c r="O6" s="326"/>
      <c r="P6" s="330"/>
      <c r="Q6" s="331"/>
      <c r="R6" s="330"/>
      <c r="S6" s="327"/>
      <c r="U6" s="325"/>
      <c r="V6" s="325"/>
      <c r="W6" s="325"/>
      <c r="X6" s="325"/>
      <c r="Y6" s="325"/>
      <c r="Z6" s="325"/>
      <c r="AA6" s="325"/>
      <c r="AB6" s="325"/>
      <c r="AC6" s="697"/>
      <c r="AD6" s="697"/>
      <c r="AE6" s="697"/>
      <c r="AF6" s="697"/>
      <c r="AG6" s="697"/>
      <c r="AH6" s="697"/>
      <c r="AI6" s="661"/>
      <c r="AJ6" s="325"/>
      <c r="AK6" s="325"/>
      <c r="AL6" s="325"/>
      <c r="AM6" s="325"/>
      <c r="AN6" s="325"/>
    </row>
    <row r="7" spans="1:45" ht="16.5" customHeight="1" x14ac:dyDescent="0.2">
      <c r="A7" s="333"/>
      <c r="B7" s="333"/>
      <c r="C7" s="333"/>
      <c r="D7" s="333"/>
      <c r="E7" s="333"/>
      <c r="F7" s="301" t="s">
        <v>436</v>
      </c>
      <c r="G7" s="301"/>
      <c r="H7" s="642">
        <f>NR</f>
        <v>0</v>
      </c>
      <c r="I7" s="643" t="s">
        <v>502</v>
      </c>
      <c r="J7" s="333"/>
      <c r="K7" s="333"/>
      <c r="L7" s="333"/>
      <c r="M7" s="333"/>
      <c r="N7" s="333"/>
      <c r="O7" s="333"/>
      <c r="P7" s="633"/>
      <c r="Q7" s="634"/>
      <c r="R7" s="633"/>
    </row>
    <row r="8" spans="1:45" ht="16.5" customHeight="1" x14ac:dyDescent="0.2">
      <c r="A8" s="333"/>
      <c r="B8" s="333"/>
      <c r="C8" s="333"/>
      <c r="D8" s="333"/>
      <c r="E8" s="333"/>
      <c r="F8" s="636"/>
      <c r="G8" s="636"/>
      <c r="H8" s="637"/>
      <c r="I8" s="333"/>
      <c r="J8" s="333"/>
      <c r="K8" s="333"/>
      <c r="L8" s="333"/>
      <c r="M8" s="333"/>
      <c r="N8" s="333"/>
      <c r="O8" s="333"/>
      <c r="P8" s="633"/>
      <c r="Q8" s="634"/>
      <c r="R8" s="633"/>
    </row>
    <row r="9" spans="1:45" s="333" customFormat="1" ht="16.5" customHeight="1" x14ac:dyDescent="0.2">
      <c r="C9" s="332"/>
      <c r="H9" s="235" t="s">
        <v>106</v>
      </c>
      <c r="L9" s="775" t="s">
        <v>3</v>
      </c>
      <c r="M9" s="775"/>
      <c r="N9" s="775"/>
      <c r="P9" s="601" t="s">
        <v>74</v>
      </c>
      <c r="Q9" s="339"/>
      <c r="R9" s="603"/>
      <c r="S9" s="633"/>
      <c r="U9" s="638"/>
      <c r="V9" s="638"/>
      <c r="W9" s="638"/>
      <c r="X9" s="638"/>
      <c r="Y9" s="638"/>
      <c r="Z9" s="638"/>
      <c r="AA9" s="638"/>
      <c r="AB9" s="638"/>
      <c r="AC9" s="704"/>
      <c r="AD9" s="704"/>
      <c r="AE9" s="704"/>
      <c r="AF9" s="704"/>
      <c r="AG9" s="704"/>
      <c r="AH9" s="704"/>
      <c r="AI9" s="663"/>
      <c r="AJ9" s="638"/>
      <c r="AK9" s="638"/>
      <c r="AL9" s="638"/>
      <c r="AM9" s="638"/>
      <c r="AN9" s="638"/>
    </row>
    <row r="10" spans="1:45" s="333" customFormat="1" ht="16.5" customHeight="1" x14ac:dyDescent="0.2">
      <c r="A10" s="332"/>
      <c r="C10" s="639" t="s">
        <v>83</v>
      </c>
      <c r="D10" s="640"/>
      <c r="E10" s="640"/>
      <c r="H10" s="596" t="s">
        <v>479</v>
      </c>
      <c r="I10" s="641"/>
      <c r="J10" s="611"/>
      <c r="L10" s="608" t="s">
        <v>107</v>
      </c>
      <c r="M10" s="235"/>
      <c r="N10" s="605" t="s">
        <v>7</v>
      </c>
      <c r="P10" s="609" t="s">
        <v>8</v>
      </c>
      <c r="Q10" s="339"/>
      <c r="R10" s="771" t="s">
        <v>105</v>
      </c>
      <c r="S10" s="771"/>
      <c r="U10" s="638"/>
      <c r="V10" s="705"/>
      <c r="W10" s="705"/>
      <c r="X10" s="705"/>
      <c r="Y10" s="705"/>
      <c r="Z10" s="705"/>
      <c r="AA10" s="638"/>
      <c r="AB10" s="638"/>
      <c r="AC10" s="704"/>
      <c r="AD10" s="704"/>
      <c r="AE10" s="704"/>
      <c r="AF10" s="704"/>
      <c r="AG10" s="704"/>
      <c r="AH10" s="704"/>
      <c r="AI10" s="663"/>
      <c r="AJ10" s="638"/>
      <c r="AK10" s="638"/>
      <c r="AL10" s="638"/>
      <c r="AM10" s="638"/>
      <c r="AN10" s="638"/>
    </row>
    <row r="11" spans="1:45" ht="16.5" customHeight="1" x14ac:dyDescent="0.2">
      <c r="A11" s="332"/>
      <c r="B11" s="333"/>
      <c r="C11" s="332"/>
      <c r="D11" s="333"/>
      <c r="E11" s="333"/>
      <c r="F11" s="333"/>
      <c r="G11" s="333"/>
      <c r="H11" s="203"/>
      <c r="I11" s="300"/>
      <c r="J11" s="334"/>
      <c r="K11" s="333"/>
      <c r="L11" s="392"/>
      <c r="M11" s="336"/>
      <c r="N11" s="337"/>
      <c r="O11" s="333"/>
      <c r="P11" s="338"/>
      <c r="Q11" s="339"/>
      <c r="R11" s="340"/>
      <c r="V11" s="736"/>
      <c r="W11" s="736"/>
      <c r="X11" s="736"/>
      <c r="Y11" s="736"/>
      <c r="Z11" s="736"/>
    </row>
    <row r="12" spans="1:45" ht="16.5" customHeight="1" x14ac:dyDescent="0.2">
      <c r="P12" s="344"/>
      <c r="AC12" s="706" t="s">
        <v>10</v>
      </c>
      <c r="AD12" s="704">
        <v>1250</v>
      </c>
      <c r="AE12" s="704">
        <v>2500</v>
      </c>
      <c r="AF12" s="704">
        <v>5000</v>
      </c>
      <c r="AG12" s="704">
        <v>10000</v>
      </c>
      <c r="AH12" s="706" t="s">
        <v>91</v>
      </c>
      <c r="AI12" s="195"/>
    </row>
    <row r="13" spans="1:45" ht="16.5" customHeight="1" x14ac:dyDescent="0.25">
      <c r="C13" s="369" t="s">
        <v>84</v>
      </c>
      <c r="L13" s="503"/>
      <c r="P13" s="360"/>
      <c r="Z13" s="707"/>
      <c r="AA13" s="707"/>
      <c r="AC13" s="704">
        <v>1250</v>
      </c>
      <c r="AD13" s="704">
        <v>2500</v>
      </c>
      <c r="AE13" s="704">
        <v>5000</v>
      </c>
      <c r="AF13" s="704">
        <v>10000</v>
      </c>
      <c r="AG13" s="704">
        <v>25000</v>
      </c>
      <c r="AH13" s="704">
        <v>25000</v>
      </c>
      <c r="AI13" s="200"/>
    </row>
    <row r="14" spans="1:45" ht="16.5" customHeight="1" x14ac:dyDescent="0.2">
      <c r="D14" s="349"/>
      <c r="L14" s="503"/>
      <c r="P14" s="365"/>
      <c r="T14" s="353"/>
      <c r="Z14" s="707" t="s">
        <v>149</v>
      </c>
      <c r="AA14" s="707"/>
      <c r="AC14" s="703">
        <v>1</v>
      </c>
      <c r="AD14" s="703">
        <v>2</v>
      </c>
      <c r="AE14" s="703">
        <v>3</v>
      </c>
      <c r="AF14" s="703">
        <v>4</v>
      </c>
      <c r="AG14" s="703">
        <v>5</v>
      </c>
      <c r="AH14" s="703">
        <v>6</v>
      </c>
      <c r="AI14" s="659"/>
    </row>
    <row r="15" spans="1:45" ht="16.5" customHeight="1" x14ac:dyDescent="0.2">
      <c r="C15" s="504" t="s">
        <v>85</v>
      </c>
      <c r="P15" s="344"/>
      <c r="T15" s="353"/>
      <c r="W15" s="737" t="s">
        <v>178</v>
      </c>
      <c r="Z15" s="714" t="s">
        <v>54</v>
      </c>
      <c r="AA15" s="700" t="s">
        <v>12</v>
      </c>
      <c r="AB15" s="346">
        <v>1</v>
      </c>
      <c r="AC15" s="703">
        <v>0.5</v>
      </c>
      <c r="AD15" s="703">
        <v>1.1000000000000001</v>
      </c>
      <c r="AE15" s="703">
        <v>2.2999999999999998</v>
      </c>
      <c r="AF15" s="703">
        <v>4.3</v>
      </c>
      <c r="AG15" s="703">
        <v>7.6</v>
      </c>
      <c r="AH15" s="703">
        <v>24.7</v>
      </c>
    </row>
    <row r="16" spans="1:45" ht="16.5" customHeight="1" x14ac:dyDescent="0.2">
      <c r="J16" s="505"/>
      <c r="K16" s="505"/>
      <c r="L16" s="505"/>
      <c r="P16" s="360"/>
      <c r="T16" s="353"/>
      <c r="W16" s="737" t="s">
        <v>178</v>
      </c>
      <c r="Z16" s="714" t="s">
        <v>124</v>
      </c>
      <c r="AA16" s="700" t="s">
        <v>12</v>
      </c>
      <c r="AB16" s="346">
        <v>2</v>
      </c>
      <c r="AC16" s="703">
        <v>34307</v>
      </c>
      <c r="AD16" s="703">
        <v>35514</v>
      </c>
      <c r="AE16" s="703">
        <v>87533</v>
      </c>
      <c r="AF16" s="703">
        <v>90362</v>
      </c>
      <c r="AG16" s="703">
        <v>114807</v>
      </c>
      <c r="AH16" s="703">
        <v>162984</v>
      </c>
    </row>
    <row r="17" spans="4:34" ht="16.5" customHeight="1" x14ac:dyDescent="0.2">
      <c r="D17" s="342" t="s">
        <v>54</v>
      </c>
      <c r="H17" s="285"/>
      <c r="J17" s="357"/>
      <c r="K17" s="505"/>
      <c r="L17" s="505">
        <f>IF(OR($A$1&lt;1,$A$1&gt;7),0,HLOOKUP($A$1,TABLE,AB15+1))</f>
        <v>0.5</v>
      </c>
      <c r="N17" s="342" t="s">
        <v>12</v>
      </c>
      <c r="P17" s="360">
        <f>IF(ISTEXT(L17),"   N/A",ABS(L17-H17))</f>
        <v>0.5</v>
      </c>
      <c r="R17" s="315"/>
      <c r="S17" s="315"/>
      <c r="T17" s="353"/>
      <c r="W17" s="737" t="s">
        <v>178</v>
      </c>
      <c r="Z17" s="714" t="s">
        <v>124</v>
      </c>
      <c r="AA17" s="700" t="s">
        <v>181</v>
      </c>
      <c r="AB17" s="346">
        <v>3</v>
      </c>
      <c r="AC17" s="710">
        <v>36046</v>
      </c>
      <c r="AD17" s="710">
        <v>43404</v>
      </c>
      <c r="AE17" s="710">
        <v>99064</v>
      </c>
      <c r="AF17" s="710">
        <v>111062</v>
      </c>
      <c r="AG17" s="710">
        <v>151612</v>
      </c>
      <c r="AH17" s="710">
        <v>200747</v>
      </c>
    </row>
    <row r="18" spans="4:34" ht="16.5" customHeight="1" x14ac:dyDescent="0.2">
      <c r="J18" s="505"/>
      <c r="K18" s="505"/>
      <c r="L18" s="505"/>
      <c r="N18" s="359"/>
      <c r="P18" s="360"/>
      <c r="R18" s="362"/>
      <c r="S18" s="362"/>
      <c r="T18" s="353"/>
      <c r="W18" s="737" t="s">
        <v>178</v>
      </c>
      <c r="Z18" s="714" t="s">
        <v>410</v>
      </c>
      <c r="AA18" s="700" t="s">
        <v>12</v>
      </c>
      <c r="AB18" s="346">
        <v>4</v>
      </c>
      <c r="AC18" s="703">
        <v>317314</v>
      </c>
      <c r="AD18" s="703">
        <v>230966</v>
      </c>
      <c r="AE18" s="703">
        <v>633527</v>
      </c>
      <c r="AF18" s="703">
        <v>714502</v>
      </c>
      <c r="AG18" s="703">
        <v>833085</v>
      </c>
      <c r="AH18" s="703">
        <v>1310263</v>
      </c>
    </row>
    <row r="19" spans="4:34" ht="16.5" customHeight="1" x14ac:dyDescent="0.2">
      <c r="J19" s="505"/>
      <c r="K19" s="505"/>
      <c r="L19" s="505"/>
      <c r="N19" s="359"/>
      <c r="P19" s="360"/>
      <c r="R19" s="362"/>
      <c r="S19" s="362"/>
      <c r="T19" s="353"/>
      <c r="W19" s="737" t="s">
        <v>178</v>
      </c>
      <c r="Z19" s="714" t="s">
        <v>410</v>
      </c>
      <c r="AA19" s="700" t="s">
        <v>181</v>
      </c>
      <c r="AB19" s="346">
        <v>5</v>
      </c>
      <c r="AC19" s="710"/>
      <c r="AD19" s="710">
        <v>298554</v>
      </c>
      <c r="AE19" s="710">
        <v>844436</v>
      </c>
      <c r="AF19" s="710">
        <v>827004</v>
      </c>
      <c r="AG19" s="710">
        <v>996098</v>
      </c>
      <c r="AH19" s="710">
        <v>1551036</v>
      </c>
    </row>
    <row r="20" spans="4:34" ht="16.5" customHeight="1" x14ac:dyDescent="0.2">
      <c r="D20" s="359" t="s">
        <v>124</v>
      </c>
      <c r="G20" s="359" t="s">
        <v>19</v>
      </c>
      <c r="H20" s="285"/>
      <c r="I20" s="359"/>
      <c r="J20" s="357"/>
      <c r="K20" s="503"/>
      <c r="L20" s="503">
        <f>IF(OR($A$1&lt;1,$A$1&gt;7),0,HLOOKUP($A$1,TABLE,AB16+1))</f>
        <v>34307</v>
      </c>
      <c r="N20" s="359" t="s">
        <v>12</v>
      </c>
      <c r="P20" s="365">
        <f>IF(ISTEXT(L20),"   N/A",ABS(L20-H20))</f>
        <v>34307</v>
      </c>
      <c r="R20" s="315"/>
      <c r="S20" s="315"/>
      <c r="T20" s="353"/>
      <c r="W20" s="737" t="s">
        <v>178</v>
      </c>
      <c r="Z20" s="714" t="s">
        <v>56</v>
      </c>
      <c r="AA20" s="700" t="s">
        <v>12</v>
      </c>
      <c r="AB20" s="346">
        <v>6</v>
      </c>
      <c r="AC20" s="703">
        <v>71145</v>
      </c>
      <c r="AD20" s="703">
        <v>106626</v>
      </c>
      <c r="AE20" s="703">
        <v>210385</v>
      </c>
      <c r="AF20" s="703">
        <v>235016</v>
      </c>
      <c r="AG20" s="703">
        <v>275905</v>
      </c>
      <c r="AH20" s="703">
        <v>370920</v>
      </c>
    </row>
    <row r="21" spans="4:34" ht="16.5" customHeight="1" x14ac:dyDescent="0.2">
      <c r="J21" s="503"/>
      <c r="K21" s="503"/>
      <c r="L21" s="503">
        <f>IF(OR($A$1&lt;1,$A$1&gt;7),0,HLOOKUP($A$1,TABLE,AB17+1))</f>
        <v>36046</v>
      </c>
      <c r="N21" s="359" t="s">
        <v>177</v>
      </c>
      <c r="P21" s="365">
        <f>IF(ISTEXT(L21),"   N/A",ABS(L21-J20))</f>
        <v>36046</v>
      </c>
      <c r="R21" s="315"/>
      <c r="S21" s="315"/>
      <c r="T21" s="353"/>
      <c r="W21" s="737" t="s">
        <v>178</v>
      </c>
      <c r="Z21" s="714" t="s">
        <v>97</v>
      </c>
      <c r="AA21" s="700" t="s">
        <v>12</v>
      </c>
      <c r="AB21" s="346">
        <v>7</v>
      </c>
      <c r="AC21" s="703">
        <v>17.8</v>
      </c>
      <c r="AD21" s="703">
        <v>35.5</v>
      </c>
      <c r="AE21" s="703">
        <v>34.9</v>
      </c>
      <c r="AF21" s="703">
        <v>31.900000000000002</v>
      </c>
      <c r="AG21" s="703">
        <v>32.6</v>
      </c>
      <c r="AH21" s="703">
        <v>30.4</v>
      </c>
    </row>
    <row r="22" spans="4:34" ht="16.5" customHeight="1" x14ac:dyDescent="0.2">
      <c r="J22" s="505"/>
      <c r="K22" s="505"/>
      <c r="L22" s="505"/>
      <c r="P22" s="365"/>
      <c r="R22" s="362"/>
      <c r="S22" s="362"/>
      <c r="T22" s="353"/>
      <c r="W22" s="737" t="s">
        <v>146</v>
      </c>
      <c r="Z22" s="714" t="s">
        <v>54</v>
      </c>
      <c r="AA22" s="700" t="s">
        <v>12</v>
      </c>
      <c r="AB22" s="346">
        <v>8</v>
      </c>
      <c r="AC22" s="703">
        <v>0.3</v>
      </c>
      <c r="AD22" s="703">
        <v>0.7</v>
      </c>
      <c r="AE22" s="703">
        <v>0.8</v>
      </c>
      <c r="AF22" s="703">
        <v>0.8</v>
      </c>
      <c r="AG22" s="703">
        <v>0.8</v>
      </c>
      <c r="AH22" s="703">
        <v>2.7</v>
      </c>
    </row>
    <row r="23" spans="4:34" ht="16.5" customHeight="1" x14ac:dyDescent="0.2">
      <c r="D23" s="359" t="s">
        <v>405</v>
      </c>
      <c r="J23" s="505"/>
      <c r="K23" s="505"/>
      <c r="L23" s="505"/>
      <c r="P23" s="365"/>
      <c r="R23" s="362"/>
      <c r="S23" s="362"/>
      <c r="T23" s="353"/>
      <c r="W23" s="737" t="s">
        <v>146</v>
      </c>
      <c r="Z23" s="714" t="s">
        <v>124</v>
      </c>
      <c r="AA23" s="700" t="s">
        <v>12</v>
      </c>
      <c r="AB23" s="346">
        <v>9</v>
      </c>
      <c r="AC23" s="703">
        <v>33028</v>
      </c>
      <c r="AD23" s="703">
        <v>39712</v>
      </c>
      <c r="AE23" s="703">
        <v>32831</v>
      </c>
      <c r="AF23" s="703">
        <v>72802</v>
      </c>
      <c r="AG23" s="703">
        <v>65195</v>
      </c>
      <c r="AH23" s="703">
        <v>84593</v>
      </c>
    </row>
    <row r="24" spans="4:34" ht="16.5" customHeight="1" x14ac:dyDescent="0.2">
      <c r="D24" s="359" t="s">
        <v>55</v>
      </c>
      <c r="G24" s="359" t="s">
        <v>19</v>
      </c>
      <c r="H24" s="285"/>
      <c r="I24" s="359"/>
      <c r="J24" s="357"/>
      <c r="K24" s="505"/>
      <c r="L24" s="503">
        <f>IF(OR($A$1&lt;1,$A$1&gt;7),0,HLOOKUP($A$1,TABLE,AB18+1))</f>
        <v>317314</v>
      </c>
      <c r="N24" s="359" t="s">
        <v>12</v>
      </c>
      <c r="P24" s="365">
        <f>IF(ISTEXT(L24),"   N/A",ABS(L24-H24))</f>
        <v>317314</v>
      </c>
      <c r="R24" s="315"/>
      <c r="S24" s="315"/>
      <c r="T24" s="353"/>
      <c r="W24" s="737" t="s">
        <v>146</v>
      </c>
      <c r="Z24" s="714" t="s">
        <v>124</v>
      </c>
      <c r="AA24" s="700" t="s">
        <v>181</v>
      </c>
      <c r="AB24" s="346">
        <v>10</v>
      </c>
      <c r="AC24" s="703">
        <v>47292</v>
      </c>
      <c r="AD24" s="703">
        <v>35019</v>
      </c>
      <c r="AE24" s="703">
        <v>47719</v>
      </c>
      <c r="AF24" s="703">
        <v>78625</v>
      </c>
      <c r="AG24" s="703">
        <v>102800</v>
      </c>
      <c r="AH24" s="703">
        <v>129952</v>
      </c>
    </row>
    <row r="25" spans="4:34" ht="16.5" customHeight="1" x14ac:dyDescent="0.2">
      <c r="J25" s="505"/>
      <c r="K25" s="505"/>
      <c r="L25" s="503">
        <f>IF(OR($A$1&lt;1,$A$1&gt;7),0,HLOOKUP($A$1,TABLE,AB19+1))</f>
        <v>0</v>
      </c>
      <c r="N25" s="359" t="s">
        <v>177</v>
      </c>
      <c r="P25" s="365">
        <f>IF(ISTEXT(L25),"   N/A",ABS(L25-H24))</f>
        <v>0</v>
      </c>
      <c r="R25" s="315"/>
      <c r="S25" s="315"/>
      <c r="T25" s="353"/>
      <c r="W25" s="737" t="s">
        <v>146</v>
      </c>
      <c r="Z25" s="714" t="s">
        <v>410</v>
      </c>
      <c r="AA25" s="700" t="s">
        <v>12</v>
      </c>
      <c r="AB25" s="346">
        <v>11</v>
      </c>
      <c r="AC25" s="703">
        <v>198858</v>
      </c>
      <c r="AD25" s="703">
        <v>215420</v>
      </c>
      <c r="AE25" s="703">
        <v>185442</v>
      </c>
      <c r="AF25" s="703">
        <v>378773</v>
      </c>
      <c r="AG25" s="703">
        <v>449263</v>
      </c>
      <c r="AH25" s="703">
        <v>611269</v>
      </c>
    </row>
    <row r="26" spans="4:34" ht="16.5" customHeight="1" x14ac:dyDescent="0.2">
      <c r="J26" s="505"/>
      <c r="K26" s="505"/>
      <c r="L26" s="366"/>
      <c r="N26" s="359"/>
      <c r="P26" s="365"/>
      <c r="R26" s="362"/>
      <c r="S26" s="362"/>
      <c r="T26" s="353"/>
      <c r="W26" s="737" t="s">
        <v>146</v>
      </c>
      <c r="Z26" s="714" t="s">
        <v>410</v>
      </c>
      <c r="AA26" s="700" t="s">
        <v>181</v>
      </c>
      <c r="AB26" s="346">
        <v>12</v>
      </c>
      <c r="AC26" s="703">
        <v>322113</v>
      </c>
      <c r="AD26" s="703">
        <v>338852</v>
      </c>
      <c r="AE26" s="703">
        <v>245673</v>
      </c>
      <c r="AF26" s="703">
        <v>552280</v>
      </c>
      <c r="AG26" s="703">
        <v>456552</v>
      </c>
      <c r="AH26" s="703">
        <v>947225</v>
      </c>
    </row>
    <row r="27" spans="4:34" ht="16.5" customHeight="1" x14ac:dyDescent="0.2">
      <c r="J27" s="505"/>
      <c r="K27" s="505"/>
      <c r="L27" s="505"/>
      <c r="P27" s="360"/>
      <c r="R27" s="362"/>
      <c r="S27" s="362"/>
      <c r="T27" s="353"/>
      <c r="W27" s="737" t="s">
        <v>146</v>
      </c>
      <c r="Z27" s="714" t="s">
        <v>56</v>
      </c>
      <c r="AA27" s="700" t="s">
        <v>12</v>
      </c>
      <c r="AB27" s="346">
        <v>13</v>
      </c>
      <c r="AC27" s="703">
        <v>59471</v>
      </c>
      <c r="AD27" s="703">
        <v>89416</v>
      </c>
      <c r="AE27" s="703">
        <v>75921</v>
      </c>
      <c r="AF27" s="703">
        <v>161092</v>
      </c>
      <c r="AG27" s="703">
        <v>139109</v>
      </c>
      <c r="AH27" s="703">
        <v>197987</v>
      </c>
    </row>
    <row r="28" spans="4:34" ht="16.5" customHeight="1" x14ac:dyDescent="0.2">
      <c r="D28" s="342" t="s">
        <v>406</v>
      </c>
      <c r="G28" s="342" t="s">
        <v>19</v>
      </c>
      <c r="H28" s="285"/>
      <c r="J28" s="506"/>
      <c r="L28" s="503">
        <f>IF(OR($A$1&lt;1,$A$1&gt;7),0,HLOOKUP($A$1,TABLE,AB20+1))</f>
        <v>71145</v>
      </c>
      <c r="N28" s="342" t="s">
        <v>12</v>
      </c>
      <c r="P28" s="365">
        <f>IF(ISTEXT(L28),"   N/A",ABS(L28-H28))</f>
        <v>71145</v>
      </c>
      <c r="R28" s="315"/>
      <c r="S28" s="315"/>
      <c r="T28" s="353"/>
      <c r="W28" s="737" t="s">
        <v>146</v>
      </c>
      <c r="Z28" s="714" t="s">
        <v>97</v>
      </c>
      <c r="AA28" s="700" t="s">
        <v>12</v>
      </c>
      <c r="AB28" s="346">
        <v>14</v>
      </c>
      <c r="AC28" s="710">
        <v>38</v>
      </c>
      <c r="AD28" s="710">
        <v>42.199999999999996</v>
      </c>
      <c r="AE28" s="703">
        <v>39.300000000000004</v>
      </c>
      <c r="AF28" s="703">
        <v>38.9</v>
      </c>
      <c r="AG28" s="703">
        <v>33.1</v>
      </c>
      <c r="AH28" s="703">
        <v>30.099999999999998</v>
      </c>
    </row>
    <row r="29" spans="4:34" ht="16.5" customHeight="1" x14ac:dyDescent="0.2">
      <c r="J29" s="505"/>
      <c r="K29" s="505"/>
      <c r="L29" s="505"/>
      <c r="P29" s="360"/>
      <c r="R29" s="362"/>
      <c r="S29" s="362"/>
      <c r="T29" s="353"/>
      <c r="W29" s="737" t="s">
        <v>179</v>
      </c>
      <c r="Z29" s="714" t="s">
        <v>54</v>
      </c>
      <c r="AA29" s="700" t="s">
        <v>12</v>
      </c>
      <c r="AB29" s="346">
        <v>15</v>
      </c>
      <c r="AC29" s="713">
        <v>0.1</v>
      </c>
      <c r="AD29" s="711">
        <v>0.2</v>
      </c>
      <c r="AE29" s="711">
        <v>0.3</v>
      </c>
      <c r="AF29" s="711">
        <v>0.7</v>
      </c>
      <c r="AG29" s="711">
        <v>1.8</v>
      </c>
      <c r="AH29" s="711">
        <v>8.8000000000000007</v>
      </c>
    </row>
    <row r="30" spans="4:34" ht="16.5" customHeight="1" x14ac:dyDescent="0.2">
      <c r="D30" s="359" t="s">
        <v>407</v>
      </c>
      <c r="J30" s="507" t="e">
        <f>+(H28/H24)*100</f>
        <v>#DIV/0!</v>
      </c>
      <c r="K30" s="359" t="s">
        <v>11</v>
      </c>
      <c r="L30" s="505">
        <f>IF(OR($A$1&lt;1,$A$1&gt;7),0,HLOOKUP($A$1,TABLE,AB21+1))</f>
        <v>17.8</v>
      </c>
      <c r="N30" s="359" t="s">
        <v>12</v>
      </c>
      <c r="P30" s="360" t="e">
        <f>IF(ISTEXT(L30),"   N/A",ABS(L30-J30))</f>
        <v>#DIV/0!</v>
      </c>
      <c r="R30" s="315"/>
      <c r="S30" s="315"/>
      <c r="T30" s="353"/>
      <c r="W30" s="737" t="s">
        <v>179</v>
      </c>
      <c r="Z30" s="714" t="s">
        <v>124</v>
      </c>
      <c r="AA30" s="700" t="s">
        <v>12</v>
      </c>
      <c r="AB30" s="346">
        <v>16</v>
      </c>
      <c r="AC30" s="711">
        <v>22584</v>
      </c>
      <c r="AD30" s="711">
        <v>42561</v>
      </c>
      <c r="AE30" s="711">
        <v>39947</v>
      </c>
      <c r="AF30" s="711">
        <v>71627</v>
      </c>
      <c r="AG30" s="711">
        <v>110755</v>
      </c>
      <c r="AH30" s="711">
        <v>175461</v>
      </c>
    </row>
    <row r="31" spans="4:34" ht="16.5" customHeight="1" x14ac:dyDescent="0.2">
      <c r="D31" s="508" t="s">
        <v>408</v>
      </c>
      <c r="J31" s="509"/>
      <c r="K31" s="359"/>
      <c r="L31" s="505"/>
      <c r="N31" s="359"/>
      <c r="P31" s="360"/>
      <c r="R31" s="362"/>
      <c r="S31" s="362"/>
      <c r="T31" s="353"/>
      <c r="W31" s="737" t="s">
        <v>179</v>
      </c>
      <c r="Z31" s="714" t="s">
        <v>124</v>
      </c>
      <c r="AA31" s="700" t="s">
        <v>181</v>
      </c>
      <c r="AB31" s="346">
        <v>17</v>
      </c>
      <c r="AC31" s="713">
        <v>27626</v>
      </c>
      <c r="AD31" s="713">
        <v>58958</v>
      </c>
      <c r="AE31" s="711">
        <v>51513</v>
      </c>
      <c r="AF31" s="711">
        <v>103616</v>
      </c>
      <c r="AG31" s="711">
        <v>159853</v>
      </c>
      <c r="AH31" s="711">
        <v>191968</v>
      </c>
    </row>
    <row r="32" spans="4:34" ht="16.5" customHeight="1" x14ac:dyDescent="0.2">
      <c r="P32" s="344"/>
      <c r="R32" s="362"/>
      <c r="S32" s="362"/>
      <c r="T32" s="353"/>
      <c r="W32" s="737" t="s">
        <v>179</v>
      </c>
      <c r="Z32" s="714" t="s">
        <v>410</v>
      </c>
      <c r="AA32" s="700" t="s">
        <v>12</v>
      </c>
      <c r="AB32" s="346">
        <v>18</v>
      </c>
      <c r="AC32" s="703">
        <v>110190</v>
      </c>
      <c r="AD32" s="703">
        <v>178259</v>
      </c>
      <c r="AE32" s="711">
        <v>225346</v>
      </c>
      <c r="AF32" s="703">
        <v>559641</v>
      </c>
      <c r="AG32" s="703">
        <v>883043</v>
      </c>
      <c r="AH32" s="703">
        <v>1113608</v>
      </c>
    </row>
    <row r="33" spans="3:37" ht="16.5" customHeight="1" x14ac:dyDescent="0.2">
      <c r="P33" s="344"/>
      <c r="R33" s="362"/>
      <c r="S33" s="362"/>
      <c r="T33" s="353"/>
      <c r="W33" s="737" t="s">
        <v>179</v>
      </c>
      <c r="Z33" s="714" t="s">
        <v>410</v>
      </c>
      <c r="AA33" s="700" t="s">
        <v>181</v>
      </c>
      <c r="AB33" s="346">
        <v>19</v>
      </c>
      <c r="AC33" s="710">
        <v>139535</v>
      </c>
      <c r="AD33" s="703">
        <v>250777</v>
      </c>
      <c r="AE33" s="703">
        <v>309191</v>
      </c>
      <c r="AF33" s="703">
        <v>708762</v>
      </c>
      <c r="AG33" s="703">
        <v>1351045</v>
      </c>
      <c r="AH33" s="703">
        <v>1453216</v>
      </c>
    </row>
    <row r="34" spans="3:37" ht="16.5" customHeight="1" x14ac:dyDescent="0.2">
      <c r="C34" s="504" t="s">
        <v>411</v>
      </c>
      <c r="P34" s="344"/>
      <c r="R34" s="362"/>
      <c r="S34" s="362"/>
      <c r="T34" s="353"/>
      <c r="W34" s="737" t="s">
        <v>179</v>
      </c>
      <c r="Z34" s="714" t="s">
        <v>56</v>
      </c>
      <c r="AA34" s="700" t="s">
        <v>12</v>
      </c>
      <c r="AB34" s="346">
        <v>20</v>
      </c>
      <c r="AC34" s="711">
        <v>43464</v>
      </c>
      <c r="AD34" s="711">
        <v>118710</v>
      </c>
      <c r="AE34" s="711">
        <v>85107</v>
      </c>
      <c r="AF34" s="711">
        <v>195594</v>
      </c>
      <c r="AG34" s="711">
        <v>284251</v>
      </c>
      <c r="AH34" s="711">
        <v>334011</v>
      </c>
      <c r="AI34" s="664"/>
    </row>
    <row r="35" spans="3:37" ht="16.5" customHeight="1" x14ac:dyDescent="0.2">
      <c r="C35" s="359"/>
      <c r="J35" s="505"/>
      <c r="K35" s="505"/>
      <c r="L35" s="505"/>
      <c r="P35" s="360"/>
      <c r="R35" s="362"/>
      <c r="S35" s="362"/>
      <c r="T35" s="353"/>
      <c r="W35" s="737" t="s">
        <v>179</v>
      </c>
      <c r="Z35" s="714" t="s">
        <v>97</v>
      </c>
      <c r="AA35" s="700" t="s">
        <v>12</v>
      </c>
      <c r="AB35" s="346">
        <v>21</v>
      </c>
      <c r="AC35" s="710">
        <v>31</v>
      </c>
      <c r="AD35" s="710">
        <v>47.099999999999994</v>
      </c>
      <c r="AE35" s="703">
        <v>36.799999999999997</v>
      </c>
      <c r="AF35" s="703">
        <v>36.199999999999996</v>
      </c>
      <c r="AG35" s="703">
        <v>34</v>
      </c>
      <c r="AH35" s="703">
        <v>32.9</v>
      </c>
      <c r="AI35" s="664"/>
    </row>
    <row r="36" spans="3:37" ht="16.5" customHeight="1" x14ac:dyDescent="0.2">
      <c r="D36" s="342" t="s">
        <v>54</v>
      </c>
      <c r="H36" s="285"/>
      <c r="J36" s="357"/>
      <c r="K36" s="505"/>
      <c r="L36" s="505">
        <f>IF(OR($A$1&lt;1,$A$1&gt;7),0,HLOOKUP($A$1,TABLE,AB22+1))</f>
        <v>0.3</v>
      </c>
      <c r="N36" s="359" t="s">
        <v>12</v>
      </c>
      <c r="P36" s="360">
        <f>IF(ISTEXT(L36),"   N/A",ABS(L36-H36))</f>
        <v>0.3</v>
      </c>
      <c r="R36" s="315"/>
      <c r="S36" s="315"/>
      <c r="T36" s="353"/>
      <c r="W36" s="737" t="s">
        <v>402</v>
      </c>
      <c r="Z36" s="714" t="s">
        <v>54</v>
      </c>
      <c r="AA36" s="700" t="s">
        <v>12</v>
      </c>
      <c r="AB36" s="346">
        <v>22</v>
      </c>
      <c r="AC36" s="703">
        <v>0.4</v>
      </c>
      <c r="AD36" s="710">
        <v>0.5</v>
      </c>
      <c r="AE36" s="703">
        <v>1</v>
      </c>
      <c r="AF36" s="703">
        <v>2.2000000000000002</v>
      </c>
      <c r="AG36" s="703">
        <v>2.7</v>
      </c>
      <c r="AH36" s="703">
        <v>2.1</v>
      </c>
      <c r="AI36" s="664"/>
    </row>
    <row r="37" spans="3:37" ht="16.5" customHeight="1" x14ac:dyDescent="0.2">
      <c r="J37" s="505"/>
      <c r="K37" s="505"/>
      <c r="L37" s="358"/>
      <c r="N37" s="359"/>
      <c r="P37" s="360"/>
      <c r="R37" s="362"/>
      <c r="S37" s="362"/>
      <c r="T37" s="353"/>
      <c r="W37" s="737" t="s">
        <v>402</v>
      </c>
      <c r="Z37" s="714" t="s">
        <v>124</v>
      </c>
      <c r="AA37" s="700" t="s">
        <v>12</v>
      </c>
      <c r="AB37" s="346">
        <v>23</v>
      </c>
      <c r="AC37" s="703">
        <v>78000</v>
      </c>
      <c r="AD37" s="710">
        <v>22862</v>
      </c>
      <c r="AE37" s="703">
        <v>73985</v>
      </c>
      <c r="AF37" s="703">
        <v>74639</v>
      </c>
      <c r="AG37" s="703">
        <v>74506</v>
      </c>
      <c r="AH37" s="703">
        <v>85676</v>
      </c>
      <c r="AI37" s="664"/>
    </row>
    <row r="38" spans="3:37" ht="16.5" customHeight="1" x14ac:dyDescent="0.2">
      <c r="D38" s="359"/>
      <c r="J38" s="505"/>
      <c r="K38" s="505"/>
      <c r="L38" s="505"/>
      <c r="P38" s="344"/>
      <c r="R38" s="362"/>
      <c r="S38" s="362"/>
      <c r="T38" s="353"/>
      <c r="W38" s="737" t="s">
        <v>402</v>
      </c>
      <c r="Z38" s="714" t="s">
        <v>124</v>
      </c>
      <c r="AA38" s="700" t="s">
        <v>181</v>
      </c>
      <c r="AB38" s="346">
        <v>24</v>
      </c>
      <c r="AC38" s="703">
        <v>105150</v>
      </c>
      <c r="AD38" s="710">
        <v>25408</v>
      </c>
      <c r="AE38" s="703">
        <v>86206</v>
      </c>
      <c r="AF38" s="703">
        <v>87656</v>
      </c>
      <c r="AG38" s="703">
        <v>118227</v>
      </c>
      <c r="AH38" s="703">
        <v>106882</v>
      </c>
      <c r="AI38" s="664"/>
    </row>
    <row r="39" spans="3:37" ht="16.5" customHeight="1" x14ac:dyDescent="0.2">
      <c r="D39" s="359" t="s">
        <v>124</v>
      </c>
      <c r="G39" s="359" t="s">
        <v>19</v>
      </c>
      <c r="H39" s="285"/>
      <c r="I39" s="359"/>
      <c r="J39" s="357"/>
      <c r="K39" s="503"/>
      <c r="L39" s="503">
        <f>IF(OR($A$1&lt;1,$A$1&gt;7),0,HLOOKUP($A$1,TABLE,AB23+1))</f>
        <v>33028</v>
      </c>
      <c r="M39" s="510"/>
      <c r="N39" s="511" t="s">
        <v>12</v>
      </c>
      <c r="O39" s="510"/>
      <c r="P39" s="525">
        <f>IF(ISTEXT(L39),"   N/A",ABS(L39-H39))</f>
        <v>33028</v>
      </c>
      <c r="Q39" s="512"/>
      <c r="R39" s="526"/>
      <c r="S39" s="526"/>
      <c r="T39" s="353"/>
      <c r="W39" s="737" t="s">
        <v>402</v>
      </c>
      <c r="Z39" s="714" t="s">
        <v>410</v>
      </c>
      <c r="AA39" s="700" t="s">
        <v>12</v>
      </c>
      <c r="AB39" s="346">
        <v>25</v>
      </c>
      <c r="AC39" s="703">
        <v>558436</v>
      </c>
      <c r="AD39" s="710">
        <v>161696</v>
      </c>
      <c r="AE39" s="703">
        <v>563362</v>
      </c>
      <c r="AF39" s="703">
        <v>671199</v>
      </c>
      <c r="AG39" s="703">
        <v>714901</v>
      </c>
      <c r="AH39" s="703">
        <v>794133</v>
      </c>
      <c r="AI39" s="664"/>
    </row>
    <row r="40" spans="3:37" ht="16.5" customHeight="1" x14ac:dyDescent="0.2">
      <c r="J40" s="503"/>
      <c r="K40" s="503"/>
      <c r="L40" s="503">
        <f>IF(OR($A$1&lt;1,$A$1&gt;7),0,HLOOKUP($A$1,TABLE,AB24+1))</f>
        <v>47292</v>
      </c>
      <c r="M40" s="510"/>
      <c r="N40" s="511" t="s">
        <v>18</v>
      </c>
      <c r="O40" s="510"/>
      <c r="P40" s="525">
        <f>IF(ISTEXT(L40),"   N/A",ABS(L40-H39))</f>
        <v>47292</v>
      </c>
      <c r="Q40" s="512"/>
      <c r="R40" s="526"/>
      <c r="S40" s="526"/>
      <c r="T40" s="353"/>
      <c r="W40" s="737" t="s">
        <v>402</v>
      </c>
      <c r="Z40" s="714" t="s">
        <v>410</v>
      </c>
      <c r="AA40" s="700" t="s">
        <v>181</v>
      </c>
      <c r="AB40" s="346">
        <v>26</v>
      </c>
      <c r="AC40" s="703">
        <v>801684</v>
      </c>
      <c r="AD40" s="710">
        <v>246888</v>
      </c>
      <c r="AE40" s="710">
        <v>810558</v>
      </c>
      <c r="AF40" s="710">
        <v>1020997</v>
      </c>
      <c r="AG40" s="710">
        <v>1035790</v>
      </c>
      <c r="AH40" s="710">
        <v>1047607</v>
      </c>
    </row>
    <row r="41" spans="3:37" ht="16.5" customHeight="1" x14ac:dyDescent="0.2">
      <c r="J41" s="505"/>
      <c r="K41" s="505"/>
      <c r="L41" s="343"/>
      <c r="R41" s="362"/>
      <c r="S41" s="362"/>
      <c r="T41" s="353"/>
      <c r="W41" s="737" t="s">
        <v>402</v>
      </c>
      <c r="Z41" s="714" t="s">
        <v>56</v>
      </c>
      <c r="AA41" s="700" t="s">
        <v>12</v>
      </c>
      <c r="AB41" s="346">
        <v>27</v>
      </c>
      <c r="AC41" s="703">
        <v>177608</v>
      </c>
      <c r="AD41" s="710">
        <v>117035</v>
      </c>
      <c r="AE41" s="710">
        <v>210666</v>
      </c>
      <c r="AF41" s="710">
        <v>187782</v>
      </c>
      <c r="AG41" s="710">
        <v>220811</v>
      </c>
      <c r="AH41" s="710">
        <v>250065</v>
      </c>
    </row>
    <row r="42" spans="3:37" ht="16.5" customHeight="1" x14ac:dyDescent="0.2">
      <c r="D42" s="359" t="s">
        <v>405</v>
      </c>
      <c r="J42" s="505"/>
      <c r="K42" s="505"/>
      <c r="L42" s="366"/>
      <c r="N42" s="359"/>
      <c r="P42" s="365"/>
      <c r="R42" s="362"/>
      <c r="S42" s="362"/>
      <c r="T42" s="353"/>
      <c r="W42" s="737" t="s">
        <v>402</v>
      </c>
      <c r="Z42" s="714" t="s">
        <v>97</v>
      </c>
      <c r="AA42" s="700" t="s">
        <v>12</v>
      </c>
      <c r="AB42" s="346">
        <v>28</v>
      </c>
      <c r="AC42" s="711">
        <v>27.900000000000002</v>
      </c>
      <c r="AD42" s="713">
        <v>37.700000000000003</v>
      </c>
      <c r="AE42" s="713">
        <v>32.6</v>
      </c>
      <c r="AF42" s="713">
        <v>32.5</v>
      </c>
      <c r="AG42" s="713">
        <v>32.1</v>
      </c>
      <c r="AH42" s="713">
        <v>30.599999999999998</v>
      </c>
    </row>
    <row r="43" spans="3:37" ht="16.5" customHeight="1" x14ac:dyDescent="0.2">
      <c r="D43" s="359" t="s">
        <v>55</v>
      </c>
      <c r="G43" s="359" t="s">
        <v>19</v>
      </c>
      <c r="H43" s="285"/>
      <c r="I43" s="359"/>
      <c r="J43" s="357"/>
      <c r="K43" s="505"/>
      <c r="L43" s="503">
        <f>IF(OR($A$1&lt;1,$A$1&gt;7),0,HLOOKUP($A$1,TABLE,AB25+1))</f>
        <v>198858</v>
      </c>
      <c r="N43" s="359" t="s">
        <v>12</v>
      </c>
      <c r="P43" s="365">
        <f>IF(ISTEXT(L43),"   N/A",ABS(L43-H43))</f>
        <v>198858</v>
      </c>
      <c r="R43" s="315"/>
      <c r="S43" s="315"/>
      <c r="T43" s="353"/>
      <c r="W43" s="737"/>
      <c r="Y43" s="714"/>
      <c r="Z43" s="714" t="s">
        <v>414</v>
      </c>
      <c r="AA43" s="700"/>
      <c r="AB43" s="346">
        <v>29</v>
      </c>
      <c r="AC43" s="711">
        <v>51.1</v>
      </c>
      <c r="AD43" s="713">
        <v>49.1</v>
      </c>
      <c r="AE43" s="713">
        <v>50.4</v>
      </c>
      <c r="AF43" s="713">
        <v>48.1</v>
      </c>
      <c r="AG43" s="713">
        <v>49.4</v>
      </c>
      <c r="AH43" s="713">
        <v>49.4</v>
      </c>
    </row>
    <row r="44" spans="3:37" ht="16.5" customHeight="1" x14ac:dyDescent="0.2">
      <c r="J44" s="505"/>
      <c r="K44" s="505"/>
      <c r="L44" s="503">
        <f>IF(OR($A$1&lt;1,$A$1&gt;7),0,HLOOKUP($A$1,TABLE,AB26+1))</f>
        <v>322113</v>
      </c>
      <c r="N44" s="359" t="s">
        <v>18</v>
      </c>
      <c r="P44" s="365">
        <f>IF(ISTEXT(L44),"   N/A",ABS(L44-H43))</f>
        <v>322113</v>
      </c>
      <c r="R44" s="315"/>
      <c r="S44" s="315"/>
      <c r="T44" s="353"/>
      <c r="W44" s="737"/>
      <c r="Y44" s="714"/>
      <c r="Z44" s="714" t="s">
        <v>415</v>
      </c>
      <c r="AA44" s="346" t="s">
        <v>12</v>
      </c>
      <c r="AB44" s="346">
        <v>30</v>
      </c>
      <c r="AC44" s="711">
        <v>0.2</v>
      </c>
      <c r="AD44" s="711">
        <v>0.4</v>
      </c>
      <c r="AE44" s="711">
        <v>0.8</v>
      </c>
      <c r="AF44" s="711">
        <v>1.3</v>
      </c>
      <c r="AG44" s="711">
        <v>1.8</v>
      </c>
      <c r="AH44" s="711">
        <v>6.3</v>
      </c>
      <c r="AK44" s="346" t="s">
        <v>542</v>
      </c>
    </row>
    <row r="45" spans="3:37" ht="16.5" customHeight="1" x14ac:dyDescent="0.2">
      <c r="J45" s="505"/>
      <c r="K45" s="505"/>
      <c r="R45" s="362"/>
      <c r="S45" s="362"/>
      <c r="T45" s="353"/>
      <c r="W45" s="737"/>
      <c r="Y45" s="714"/>
      <c r="Z45" s="714" t="s">
        <v>415</v>
      </c>
      <c r="AA45" s="346" t="s">
        <v>385</v>
      </c>
      <c r="AB45" s="346">
        <v>31</v>
      </c>
      <c r="AC45" s="713" t="s">
        <v>546</v>
      </c>
      <c r="AD45" s="713" t="s">
        <v>546</v>
      </c>
      <c r="AE45" s="711">
        <v>1</v>
      </c>
      <c r="AF45" s="711">
        <v>2</v>
      </c>
      <c r="AG45" s="711">
        <v>2</v>
      </c>
      <c r="AH45" s="711">
        <v>8.5</v>
      </c>
    </row>
    <row r="46" spans="3:37" ht="16.5" customHeight="1" x14ac:dyDescent="0.2">
      <c r="J46" s="505"/>
      <c r="K46" s="505"/>
      <c r="R46" s="362"/>
      <c r="S46" s="362"/>
      <c r="T46" s="353"/>
      <c r="W46" s="737"/>
      <c r="Y46" s="714"/>
      <c r="Z46" s="714" t="s">
        <v>416</v>
      </c>
      <c r="AA46" s="346" t="s">
        <v>12</v>
      </c>
      <c r="AB46" s="346">
        <v>32</v>
      </c>
      <c r="AC46" s="711">
        <v>39.5</v>
      </c>
      <c r="AD46" s="713">
        <v>29.099999999999998</v>
      </c>
      <c r="AE46" s="713">
        <v>56.699999999999996</v>
      </c>
      <c r="AF46" s="713">
        <v>50.2</v>
      </c>
      <c r="AG46" s="713">
        <v>49.9</v>
      </c>
      <c r="AH46" s="713">
        <v>47.3</v>
      </c>
      <c r="AK46" s="346" t="s">
        <v>542</v>
      </c>
    </row>
    <row r="47" spans="3:37" ht="16.5" customHeight="1" x14ac:dyDescent="0.2">
      <c r="D47" s="342" t="s">
        <v>406</v>
      </c>
      <c r="G47" s="342" t="s">
        <v>19</v>
      </c>
      <c r="H47" s="285"/>
      <c r="J47" s="506"/>
      <c r="L47" s="503">
        <f>IF(OR($A$1&lt;1,$A$1&gt;7),0,HLOOKUP($A$1,TABLE,AB27+1))</f>
        <v>59471</v>
      </c>
      <c r="N47" s="342" t="s">
        <v>12</v>
      </c>
      <c r="P47" s="365">
        <f>IF(ISTEXT(L47),"   N/A",ABS(L47-H47))</f>
        <v>59471</v>
      </c>
      <c r="R47" s="315"/>
      <c r="S47" s="315"/>
      <c r="T47" s="353"/>
      <c r="W47" s="737"/>
      <c r="Y47" s="714"/>
      <c r="Z47" s="714" t="s">
        <v>416</v>
      </c>
      <c r="AA47" s="346" t="s">
        <v>385</v>
      </c>
      <c r="AB47" s="346">
        <v>33</v>
      </c>
      <c r="AC47" s="711">
        <v>100</v>
      </c>
      <c r="AD47" s="713">
        <v>50</v>
      </c>
      <c r="AE47" s="713">
        <v>100</v>
      </c>
      <c r="AF47" s="713">
        <v>75</v>
      </c>
      <c r="AG47" s="713">
        <v>74.400000000000006</v>
      </c>
      <c r="AH47" s="713">
        <v>63</v>
      </c>
    </row>
    <row r="48" spans="3:37" ht="16.5" customHeight="1" x14ac:dyDescent="0.2">
      <c r="J48" s="505"/>
      <c r="K48" s="505"/>
      <c r="L48" s="505"/>
      <c r="P48" s="360"/>
      <c r="R48" s="362"/>
      <c r="S48" s="362"/>
      <c r="T48" s="353"/>
      <c r="W48" s="737"/>
      <c r="Y48" s="346" t="s">
        <v>216</v>
      </c>
      <c r="Z48" s="714" t="s">
        <v>12</v>
      </c>
      <c r="AA48" s="700"/>
      <c r="AB48" s="346">
        <v>34</v>
      </c>
      <c r="AC48" s="703">
        <v>3.1</v>
      </c>
      <c r="AD48" s="710">
        <v>2.8000000000000003</v>
      </c>
      <c r="AE48" s="710">
        <v>2</v>
      </c>
      <c r="AF48" s="710">
        <v>1.6</v>
      </c>
      <c r="AG48" s="710">
        <v>1.3</v>
      </c>
      <c r="AH48" s="710">
        <v>1.4000000000000001</v>
      </c>
    </row>
    <row r="49" spans="3:34" ht="16.5" customHeight="1" x14ac:dyDescent="0.2">
      <c r="D49" s="359" t="s">
        <v>407</v>
      </c>
      <c r="J49" s="507" t="e">
        <f>+(H47/H43)*100</f>
        <v>#DIV/0!</v>
      </c>
      <c r="K49" s="359" t="s">
        <v>11</v>
      </c>
      <c r="L49" s="505">
        <f>IF(OR($A$1&lt;1,$A$1&gt;7),0,HLOOKUP($A$1,TABLE,AB28+1))</f>
        <v>38</v>
      </c>
      <c r="N49" s="359" t="s">
        <v>12</v>
      </c>
      <c r="P49" s="360" t="e">
        <f>IF(ISTEXT(L49),"   N/A",ABS(L49-J49))</f>
        <v>#DIV/0!</v>
      </c>
      <c r="R49" s="315"/>
      <c r="S49" s="315"/>
      <c r="T49" s="353"/>
      <c r="W49" s="737"/>
      <c r="Z49" s="714" t="s">
        <v>338</v>
      </c>
      <c r="AA49" s="700"/>
      <c r="AB49" s="346">
        <v>35</v>
      </c>
      <c r="AC49" s="703">
        <v>3.6999999999999997</v>
      </c>
      <c r="AD49" s="710">
        <v>4</v>
      </c>
      <c r="AE49" s="710">
        <v>2.9000000000000004</v>
      </c>
      <c r="AF49" s="710">
        <v>1.7999999999999998</v>
      </c>
      <c r="AG49" s="710">
        <v>1.7000000000000002</v>
      </c>
      <c r="AH49" s="710">
        <v>2.1999999999999997</v>
      </c>
    </row>
    <row r="50" spans="3:34" ht="16.5" customHeight="1" x14ac:dyDescent="0.2">
      <c r="D50" s="508" t="s">
        <v>408</v>
      </c>
      <c r="J50" s="509"/>
      <c r="K50" s="359"/>
      <c r="L50" s="358"/>
      <c r="N50" s="359"/>
      <c r="P50" s="360"/>
      <c r="R50" s="362"/>
      <c r="S50" s="362"/>
      <c r="T50" s="353"/>
      <c r="W50" s="737"/>
      <c r="Y50" s="714"/>
      <c r="Z50" s="714"/>
      <c r="AA50" s="700"/>
      <c r="AD50" s="710"/>
      <c r="AE50" s="710"/>
      <c r="AF50" s="710"/>
      <c r="AG50" s="710"/>
      <c r="AH50" s="710"/>
    </row>
    <row r="51" spans="3:34" ht="16.5" customHeight="1" x14ac:dyDescent="0.2">
      <c r="P51" s="344"/>
      <c r="R51" s="362"/>
      <c r="S51" s="362"/>
      <c r="T51" s="353"/>
      <c r="W51" s="737"/>
      <c r="Z51" s="714"/>
      <c r="AA51" s="700"/>
      <c r="AD51" s="710"/>
      <c r="AE51" s="710"/>
      <c r="AF51" s="710"/>
      <c r="AG51" s="710"/>
      <c r="AH51" s="710"/>
    </row>
    <row r="52" spans="3:34" ht="16.5" customHeight="1" x14ac:dyDescent="0.2">
      <c r="H52" s="501"/>
      <c r="J52" s="513"/>
      <c r="L52" s="366"/>
      <c r="P52" s="365"/>
      <c r="R52" s="362"/>
      <c r="S52" s="362"/>
      <c r="T52" s="353"/>
      <c r="W52" s="737"/>
      <c r="Z52" s="714"/>
      <c r="AA52" s="700"/>
      <c r="AD52" s="710"/>
      <c r="AE52" s="710"/>
      <c r="AF52" s="710"/>
      <c r="AG52" s="710"/>
      <c r="AH52" s="710"/>
    </row>
    <row r="53" spans="3:34" ht="16.5" customHeight="1" x14ac:dyDescent="0.2">
      <c r="C53" s="504" t="s">
        <v>412</v>
      </c>
      <c r="P53" s="344"/>
      <c r="R53" s="362"/>
      <c r="S53" s="362"/>
      <c r="AC53" s="346"/>
      <c r="AD53" s="346"/>
      <c r="AE53" s="346"/>
      <c r="AF53" s="346"/>
      <c r="AG53" s="346"/>
      <c r="AH53" s="346"/>
    </row>
    <row r="54" spans="3:34" ht="16.5" customHeight="1" x14ac:dyDescent="0.2">
      <c r="C54" s="514"/>
      <c r="P54" s="344"/>
      <c r="R54" s="362"/>
      <c r="S54" s="362"/>
      <c r="AC54" s="346"/>
      <c r="AD54" s="346"/>
      <c r="AE54" s="346"/>
      <c r="AF54" s="346"/>
      <c r="AG54" s="346"/>
      <c r="AH54" s="346"/>
    </row>
    <row r="55" spans="3:34" ht="16.5" customHeight="1" x14ac:dyDescent="0.2">
      <c r="C55" s="514"/>
      <c r="D55" s="342" t="s">
        <v>54</v>
      </c>
      <c r="H55" s="285"/>
      <c r="J55" s="357"/>
      <c r="K55" s="505"/>
      <c r="L55" s="505">
        <f>IF(OR($A$1&lt;1,$A$1&gt;7),0,HLOOKUP($A$1,TABLE,AB29+1))</f>
        <v>0.1</v>
      </c>
      <c r="N55" s="342" t="s">
        <v>12</v>
      </c>
      <c r="P55" s="360">
        <f>IF(ISTEXT(L55),"   N/A",ABS(L55-H55))</f>
        <v>0.1</v>
      </c>
      <c r="R55" s="315"/>
      <c r="S55" s="315"/>
    </row>
    <row r="56" spans="3:34" ht="16.5" customHeight="1" x14ac:dyDescent="0.2">
      <c r="C56" s="514"/>
      <c r="J56" s="505"/>
      <c r="K56" s="505"/>
      <c r="L56" s="505"/>
      <c r="P56" s="360"/>
      <c r="R56" s="362"/>
      <c r="S56" s="362"/>
    </row>
    <row r="57" spans="3:34" ht="16.5" customHeight="1" x14ac:dyDescent="0.2">
      <c r="C57" s="514"/>
      <c r="D57" s="359"/>
      <c r="J57" s="505"/>
      <c r="K57" s="505"/>
      <c r="P57" s="344"/>
      <c r="R57" s="362"/>
      <c r="S57" s="362"/>
    </row>
    <row r="58" spans="3:34" ht="16.5" customHeight="1" x14ac:dyDescent="0.2">
      <c r="C58" s="359"/>
      <c r="D58" s="359" t="s">
        <v>124</v>
      </c>
      <c r="G58" s="359" t="s">
        <v>19</v>
      </c>
      <c r="H58" s="285"/>
      <c r="I58" s="359"/>
      <c r="J58" s="357"/>
      <c r="K58" s="503"/>
      <c r="L58" s="505">
        <f>IF(OR($A$1&lt;1,$A$1&gt;7),0,HLOOKUP($A$1,TABLE,AB30+1))</f>
        <v>22584</v>
      </c>
      <c r="N58" s="359" t="s">
        <v>12</v>
      </c>
      <c r="P58" s="365">
        <f>IF(ISTEXT(L58),"   N/A",ABS(L58-H58))</f>
        <v>22584</v>
      </c>
      <c r="R58" s="315"/>
      <c r="S58" s="315"/>
    </row>
    <row r="59" spans="3:34" ht="16.5" customHeight="1" x14ac:dyDescent="0.2">
      <c r="J59" s="503"/>
      <c r="K59" s="503"/>
      <c r="L59" s="358">
        <f>IF(OR($A$1&lt;1,$A$1&gt;7),0,HLOOKUP($A$1,TABLE,AB31+1))</f>
        <v>27626</v>
      </c>
      <c r="N59" s="359" t="s">
        <v>18</v>
      </c>
      <c r="P59" s="365">
        <f>IF(ISTEXT(L59),"   N/A",ABS(L59-H58))</f>
        <v>27626</v>
      </c>
      <c r="R59" s="315"/>
      <c r="S59" s="315"/>
    </row>
    <row r="60" spans="3:34" ht="16.5" customHeight="1" x14ac:dyDescent="0.2">
      <c r="J60" s="505"/>
      <c r="K60" s="505"/>
      <c r="L60" s="366"/>
      <c r="N60" s="359"/>
      <c r="P60" s="365"/>
      <c r="R60" s="316"/>
      <c r="S60" s="316"/>
    </row>
    <row r="61" spans="3:34" ht="16.5" customHeight="1" x14ac:dyDescent="0.2">
      <c r="D61" s="359" t="s">
        <v>405</v>
      </c>
      <c r="J61" s="505"/>
      <c r="K61" s="505"/>
      <c r="L61" s="366"/>
      <c r="N61" s="359"/>
      <c r="P61" s="365"/>
      <c r="R61" s="362"/>
      <c r="S61" s="362"/>
    </row>
    <row r="62" spans="3:34" ht="16.5" customHeight="1" x14ac:dyDescent="0.2">
      <c r="D62" s="359" t="s">
        <v>55</v>
      </c>
      <c r="G62" s="359" t="s">
        <v>19</v>
      </c>
      <c r="H62" s="285"/>
      <c r="I62" s="359"/>
      <c r="J62" s="357"/>
      <c r="K62" s="505"/>
      <c r="L62" s="358">
        <f>IF(OR($A$1&lt;1,$A$1&gt;7),0,HLOOKUP($A$1,TABLE,AB32+1))</f>
        <v>110190</v>
      </c>
      <c r="N62" s="359" t="s">
        <v>12</v>
      </c>
      <c r="P62" s="365">
        <f>IF(ISTEXT(L62),"   N/A",ABS(L62-H62))</f>
        <v>110190</v>
      </c>
      <c r="R62" s="315"/>
      <c r="S62" s="315"/>
    </row>
    <row r="63" spans="3:34" ht="16.5" customHeight="1" x14ac:dyDescent="0.2">
      <c r="J63" s="505"/>
      <c r="K63" s="505"/>
      <c r="L63" s="358">
        <f>IF(OR($A$1&lt;1,$A$1&gt;7),0,HLOOKUP($A$1,TABLE,AB33+1))</f>
        <v>139535</v>
      </c>
      <c r="N63" s="359" t="s">
        <v>18</v>
      </c>
      <c r="P63" s="365">
        <f>IF(ISTEXT(L63),"   N/A",ABS(L63-H62))</f>
        <v>139535</v>
      </c>
      <c r="R63" s="315"/>
      <c r="S63" s="315"/>
    </row>
    <row r="64" spans="3:34" ht="16.5" customHeight="1" x14ac:dyDescent="0.2">
      <c r="J64" s="505"/>
      <c r="K64" s="505"/>
      <c r="R64" s="316"/>
      <c r="S64" s="316"/>
    </row>
    <row r="65" spans="3:19" ht="16.5" customHeight="1" x14ac:dyDescent="0.2">
      <c r="J65" s="505"/>
      <c r="K65" s="505"/>
      <c r="R65" s="316"/>
      <c r="S65" s="316"/>
    </row>
    <row r="66" spans="3:19" ht="16.5" customHeight="1" x14ac:dyDescent="0.2">
      <c r="D66" s="342" t="s">
        <v>406</v>
      </c>
      <c r="G66" s="342" t="s">
        <v>19</v>
      </c>
      <c r="H66" s="285"/>
      <c r="J66" s="506"/>
      <c r="L66" s="358">
        <f>IF(OR($A$1&lt;1,$A$1&gt;7),0,HLOOKUP($A$1,TABLE,AB34+1))</f>
        <v>43464</v>
      </c>
      <c r="N66" s="342" t="s">
        <v>12</v>
      </c>
      <c r="P66" s="365">
        <f>IF(ISTEXT(L66),"   N/A",ABS(L66-H66))</f>
        <v>43464</v>
      </c>
      <c r="R66" s="315"/>
      <c r="S66" s="315"/>
    </row>
    <row r="67" spans="3:19" ht="16.5" customHeight="1" x14ac:dyDescent="0.2">
      <c r="J67" s="505"/>
      <c r="K67" s="505"/>
      <c r="L67" s="505"/>
      <c r="P67" s="360"/>
      <c r="R67" s="362"/>
      <c r="S67" s="362"/>
    </row>
    <row r="68" spans="3:19" ht="16.5" customHeight="1" x14ac:dyDescent="0.2">
      <c r="D68" s="359" t="s">
        <v>407</v>
      </c>
      <c r="J68" s="507" t="e">
        <f>+(H66/H62)*100</f>
        <v>#DIV/0!</v>
      </c>
      <c r="K68" s="359" t="s">
        <v>11</v>
      </c>
      <c r="L68" s="358">
        <f>IF(OR($A$1&lt;1,$A$1&gt;7),0,HLOOKUP($A$1,TABLE,AB35+1))</f>
        <v>31</v>
      </c>
      <c r="N68" s="359" t="s">
        <v>12</v>
      </c>
      <c r="P68" s="360" t="e">
        <f>IF(ISTEXT(L68),"   N/A",ABS(L68-J68))</f>
        <v>#DIV/0!</v>
      </c>
      <c r="R68" s="315"/>
      <c r="S68" s="315"/>
    </row>
    <row r="69" spans="3:19" ht="16.5" customHeight="1" x14ac:dyDescent="0.2">
      <c r="D69" s="508" t="s">
        <v>408</v>
      </c>
      <c r="J69" s="509"/>
      <c r="K69" s="359"/>
      <c r="L69" s="505"/>
      <c r="N69" s="359"/>
      <c r="P69" s="360"/>
      <c r="R69" s="362"/>
      <c r="S69" s="362"/>
    </row>
    <row r="70" spans="3:19" ht="16.5" customHeight="1" x14ac:dyDescent="0.2">
      <c r="L70" s="505"/>
      <c r="P70" s="344"/>
      <c r="R70" s="362"/>
      <c r="S70" s="362"/>
    </row>
    <row r="71" spans="3:19" ht="16.5" customHeight="1" x14ac:dyDescent="0.2">
      <c r="P71" s="344"/>
      <c r="R71" s="362"/>
      <c r="S71" s="362"/>
    </row>
    <row r="72" spans="3:19" ht="16.5" customHeight="1" x14ac:dyDescent="0.2">
      <c r="C72" s="504" t="s">
        <v>413</v>
      </c>
      <c r="J72" s="505"/>
      <c r="K72" s="505"/>
      <c r="L72" s="505"/>
      <c r="P72" s="344"/>
      <c r="R72" s="362"/>
      <c r="S72" s="362"/>
    </row>
    <row r="73" spans="3:19" ht="16.5" customHeight="1" x14ac:dyDescent="0.2">
      <c r="C73" s="514"/>
      <c r="J73" s="505"/>
      <c r="K73" s="505"/>
      <c r="L73" s="505"/>
      <c r="P73" s="344"/>
      <c r="R73" s="362"/>
      <c r="S73" s="362"/>
    </row>
    <row r="74" spans="3:19" ht="16.5" customHeight="1" x14ac:dyDescent="0.2">
      <c r="D74" s="342" t="s">
        <v>54</v>
      </c>
      <c r="H74" s="285"/>
      <c r="J74" s="357"/>
      <c r="K74" s="505"/>
      <c r="L74" s="358">
        <f>IF(OR($A$1&lt;1,$A$1&gt;7),0,HLOOKUP($A$1,TABLE,AB36+1))</f>
        <v>0.4</v>
      </c>
      <c r="N74" s="342" t="s">
        <v>12</v>
      </c>
      <c r="P74" s="360">
        <f>IF(ISTEXT(L74),"   N/A",ABS(L74-H74))</f>
        <v>0.4</v>
      </c>
      <c r="R74" s="315"/>
      <c r="S74" s="315"/>
    </row>
    <row r="75" spans="3:19" ht="16.5" customHeight="1" x14ac:dyDescent="0.2">
      <c r="D75" s="359"/>
      <c r="J75" s="505"/>
      <c r="K75" s="505"/>
      <c r="L75" s="505"/>
      <c r="P75" s="344"/>
      <c r="R75" s="362"/>
      <c r="S75" s="362"/>
    </row>
    <row r="76" spans="3:19" ht="16.5" customHeight="1" x14ac:dyDescent="0.2">
      <c r="D76" s="359"/>
      <c r="I76" s="359"/>
      <c r="J76" s="357"/>
      <c r="K76" s="503"/>
      <c r="L76" s="505"/>
      <c r="P76" s="344"/>
      <c r="R76" s="362"/>
      <c r="S76" s="362"/>
    </row>
    <row r="77" spans="3:19" ht="16.5" customHeight="1" x14ac:dyDescent="0.2">
      <c r="D77" s="342" t="s">
        <v>124</v>
      </c>
      <c r="G77" s="359" t="s">
        <v>19</v>
      </c>
      <c r="H77" s="285"/>
      <c r="J77" s="503"/>
      <c r="K77" s="503"/>
      <c r="L77" s="358">
        <f>IF(OR($A$1&lt;1,$A$1&gt;7),0,HLOOKUP($A$1,TABLE,AB37+1))</f>
        <v>78000</v>
      </c>
      <c r="N77" s="359" t="s">
        <v>12</v>
      </c>
      <c r="P77" s="365">
        <f>IF(ISTEXT(L77),"   N/A",ABS(L77-H77))</f>
        <v>78000</v>
      </c>
      <c r="R77" s="315"/>
      <c r="S77" s="315"/>
    </row>
    <row r="78" spans="3:19" ht="16.5" customHeight="1" x14ac:dyDescent="0.2">
      <c r="J78" s="505"/>
      <c r="K78" s="505"/>
      <c r="L78" s="358">
        <f>IF(OR($A$1&lt;1,$A$1&gt;7),0,HLOOKUP($A$1,TABLE,AB38+1))</f>
        <v>105150</v>
      </c>
      <c r="N78" s="359" t="s">
        <v>18</v>
      </c>
      <c r="P78" s="365">
        <f>IF(ISTEXT(L78),"   N/A",ABS(L78-H77))</f>
        <v>105150</v>
      </c>
      <c r="R78" s="315"/>
      <c r="S78" s="315"/>
    </row>
    <row r="79" spans="3:19" ht="16.5" customHeight="1" x14ac:dyDescent="0.2">
      <c r="J79" s="505"/>
      <c r="K79" s="505"/>
      <c r="L79" s="366"/>
      <c r="N79" s="359"/>
      <c r="P79" s="365"/>
      <c r="R79" s="362"/>
      <c r="S79" s="362"/>
    </row>
    <row r="80" spans="3:19" ht="16.5" customHeight="1" x14ac:dyDescent="0.2">
      <c r="D80" s="359" t="s">
        <v>405</v>
      </c>
      <c r="J80" s="505"/>
      <c r="K80" s="505"/>
      <c r="L80" s="366"/>
      <c r="N80" s="359"/>
      <c r="P80" s="365"/>
      <c r="R80" s="362"/>
      <c r="S80" s="362"/>
    </row>
    <row r="81" spans="3:19" ht="16.5" customHeight="1" x14ac:dyDescent="0.2">
      <c r="D81" s="359" t="s">
        <v>55</v>
      </c>
      <c r="G81" s="359" t="s">
        <v>19</v>
      </c>
      <c r="H81" s="285"/>
      <c r="I81" s="359"/>
      <c r="J81" s="357"/>
      <c r="K81" s="505"/>
      <c r="L81" s="358">
        <f>IF(OR($A$1&lt;1,$A$1&gt;7),0,HLOOKUP($A$1,TABLE,AB39+1))</f>
        <v>558436</v>
      </c>
      <c r="N81" s="359" t="s">
        <v>12</v>
      </c>
      <c r="P81" s="365">
        <f>IF(ISTEXT(L81),"   N/A",ABS(L81-H81))</f>
        <v>558436</v>
      </c>
      <c r="R81" s="315"/>
      <c r="S81" s="315"/>
    </row>
    <row r="82" spans="3:19" ht="16.5" customHeight="1" x14ac:dyDescent="0.2">
      <c r="J82" s="505"/>
      <c r="K82" s="505"/>
      <c r="L82" s="358">
        <f>IF(OR($A$1&lt;1,$A$1&gt;7),0,HLOOKUP($A$1,TABLE,AB40+1))</f>
        <v>801684</v>
      </c>
      <c r="N82" s="359" t="s">
        <v>18</v>
      </c>
      <c r="P82" s="365">
        <f>IF(ISTEXT(L82),"   N/A",ABS(L82-H81))</f>
        <v>801684</v>
      </c>
      <c r="R82" s="315"/>
      <c r="S82" s="315"/>
    </row>
    <row r="83" spans="3:19" ht="16.5" customHeight="1" x14ac:dyDescent="0.2">
      <c r="J83" s="505"/>
      <c r="K83" s="505"/>
      <c r="L83" s="503"/>
      <c r="P83" s="365"/>
      <c r="R83" s="362"/>
      <c r="S83" s="362"/>
    </row>
    <row r="84" spans="3:19" ht="16.5" customHeight="1" x14ac:dyDescent="0.2">
      <c r="J84" s="505"/>
      <c r="K84" s="505"/>
      <c r="L84" s="366"/>
      <c r="N84" s="359"/>
      <c r="P84" s="365"/>
      <c r="R84" s="316"/>
      <c r="S84" s="316"/>
    </row>
    <row r="85" spans="3:19" ht="16.5" customHeight="1" x14ac:dyDescent="0.2">
      <c r="D85" s="342" t="s">
        <v>406</v>
      </c>
      <c r="G85" s="342" t="s">
        <v>19</v>
      </c>
      <c r="H85" s="285"/>
      <c r="J85" s="506"/>
      <c r="L85" s="358">
        <f>IF(OR($A$1&lt;1,$A$1&gt;7),0,HLOOKUP($A$1,TABLE,AB41+1))</f>
        <v>177608</v>
      </c>
      <c r="N85" s="342" t="s">
        <v>12</v>
      </c>
      <c r="P85" s="365">
        <f>IF(ISTEXT(L85),"   N/A",ABS(L85-H85))</f>
        <v>177608</v>
      </c>
      <c r="R85" s="315"/>
      <c r="S85" s="315"/>
    </row>
    <row r="86" spans="3:19" ht="16.5" customHeight="1" x14ac:dyDescent="0.2">
      <c r="J86" s="505"/>
      <c r="K86" s="505"/>
      <c r="L86" s="366"/>
      <c r="N86" s="359"/>
      <c r="P86" s="365"/>
      <c r="R86" s="362"/>
      <c r="S86" s="362"/>
    </row>
    <row r="87" spans="3:19" ht="16.5" customHeight="1" x14ac:dyDescent="0.2">
      <c r="D87" s="359" t="s">
        <v>407</v>
      </c>
      <c r="J87" s="507" t="e">
        <f>+(H85/H81)*100</f>
        <v>#DIV/0!</v>
      </c>
      <c r="K87" s="359" t="s">
        <v>11</v>
      </c>
      <c r="L87" s="358">
        <f>IF(OR($A$1&lt;1,$A$1&gt;7),0,HLOOKUP($A$1,TABLE,AB42+1))</f>
        <v>27.900000000000002</v>
      </c>
      <c r="N87" s="342" t="s">
        <v>12</v>
      </c>
      <c r="P87" s="365" t="e">
        <f>IF(ISTEXT(L87),"   N/A",ABS(L87-J87))</f>
        <v>#DIV/0!</v>
      </c>
      <c r="R87" s="315"/>
      <c r="S87" s="315"/>
    </row>
    <row r="88" spans="3:19" ht="16.5" customHeight="1" x14ac:dyDescent="0.2">
      <c r="D88" s="508" t="s">
        <v>408</v>
      </c>
      <c r="J88" s="509"/>
      <c r="K88" s="359"/>
      <c r="R88" s="362"/>
      <c r="S88" s="362"/>
    </row>
    <row r="89" spans="3:19" ht="16.5" customHeight="1" x14ac:dyDescent="0.2">
      <c r="J89" s="505"/>
      <c r="P89" s="344"/>
      <c r="R89" s="362"/>
      <c r="S89" s="362"/>
    </row>
    <row r="90" spans="3:19" ht="16.5" customHeight="1" x14ac:dyDescent="0.2">
      <c r="J90" s="357"/>
      <c r="L90" s="366"/>
      <c r="N90" s="359"/>
      <c r="P90" s="365"/>
      <c r="R90" s="362"/>
      <c r="S90" s="362"/>
    </row>
    <row r="91" spans="3:19" ht="16.5" customHeight="1" x14ac:dyDescent="0.2">
      <c r="D91" s="359" t="s">
        <v>409</v>
      </c>
      <c r="H91" s="285"/>
      <c r="J91" s="506"/>
      <c r="L91" s="358">
        <f>IF(OR($A$1&lt;1,$A$1&gt;7),0,HLOOKUP($A$1,TABLE,AB43+1))</f>
        <v>51.1</v>
      </c>
      <c r="N91" s="342" t="s">
        <v>12</v>
      </c>
      <c r="P91" s="365">
        <f>IF(ISTEXT(L91),"   N/A",ABS(L91-H91))</f>
        <v>51.1</v>
      </c>
      <c r="R91" s="315"/>
      <c r="S91" s="315"/>
    </row>
    <row r="92" spans="3:19" ht="16.5" customHeight="1" x14ac:dyDescent="0.2">
      <c r="D92" s="359"/>
      <c r="P92" s="344"/>
      <c r="R92" s="362"/>
      <c r="S92" s="362"/>
    </row>
    <row r="93" spans="3:19" ht="16.5" customHeight="1" x14ac:dyDescent="0.2">
      <c r="D93" s="359"/>
      <c r="P93" s="344"/>
      <c r="R93" s="362"/>
      <c r="S93" s="362"/>
    </row>
    <row r="94" spans="3:19" ht="16.5" customHeight="1" x14ac:dyDescent="0.25">
      <c r="C94" s="348" t="s">
        <v>210</v>
      </c>
      <c r="D94" s="515"/>
      <c r="E94" s="516"/>
      <c r="G94" s="359"/>
      <c r="H94" s="359"/>
      <c r="I94" s="359"/>
      <c r="J94" s="357"/>
      <c r="K94" s="503"/>
      <c r="L94" s="503"/>
      <c r="N94" s="359"/>
      <c r="P94" s="365"/>
      <c r="R94" s="362"/>
      <c r="S94" s="362"/>
    </row>
    <row r="95" spans="3:19" ht="16.5" customHeight="1" x14ac:dyDescent="0.2">
      <c r="C95" s="504"/>
      <c r="D95" s="359"/>
      <c r="G95" s="359"/>
      <c r="H95" s="359"/>
      <c r="I95" s="359"/>
      <c r="J95" s="357"/>
      <c r="K95" s="503"/>
      <c r="L95" s="503"/>
      <c r="N95" s="359"/>
      <c r="P95" s="365"/>
      <c r="R95" s="362"/>
      <c r="S95" s="362"/>
    </row>
    <row r="96" spans="3:19" ht="16.5" customHeight="1" x14ac:dyDescent="0.2">
      <c r="D96" s="359" t="s">
        <v>211</v>
      </c>
      <c r="P96" s="344"/>
      <c r="R96" s="362"/>
      <c r="S96" s="362"/>
    </row>
    <row r="97" spans="2:19" ht="16.5" customHeight="1" x14ac:dyDescent="0.2">
      <c r="D97" s="359" t="s">
        <v>212</v>
      </c>
      <c r="G97" s="359"/>
      <c r="H97" s="285"/>
      <c r="I97" s="359"/>
      <c r="K97" s="503"/>
      <c r="L97" s="358">
        <f>IF(OR($A$1&lt;1,$A$1&gt;7),0,HLOOKUP($A$1,TABLE,AB44+1))</f>
        <v>0.2</v>
      </c>
      <c r="N97" s="359" t="s">
        <v>12</v>
      </c>
      <c r="P97" s="360">
        <f>IF(ISTEXT(L97),"   N/A",ABS(L97-H97))</f>
        <v>0.2</v>
      </c>
      <c r="R97" s="315"/>
      <c r="S97" s="315"/>
    </row>
    <row r="98" spans="2:19" ht="16.5" customHeight="1" x14ac:dyDescent="0.2">
      <c r="K98" s="503"/>
      <c r="L98" s="358" t="str">
        <f>IF(OR($A$1&lt;1,$A$1&gt;7),0,HLOOKUP($A$1,TABLE,AB45+1))</f>
        <v xml:space="preserve"> -   </v>
      </c>
      <c r="N98" s="359" t="s">
        <v>338</v>
      </c>
      <c r="P98" s="360" t="str">
        <f>IF(ISTEXT(L98),"   N/A",ABS(L98-H98))</f>
        <v xml:space="preserve">   N/A</v>
      </c>
      <c r="R98" s="315"/>
      <c r="S98" s="315"/>
    </row>
    <row r="99" spans="2:19" ht="16.5" customHeight="1" x14ac:dyDescent="0.2">
      <c r="K99" s="503"/>
      <c r="L99" s="505"/>
      <c r="N99" s="359"/>
      <c r="P99" s="360"/>
      <c r="R99" s="316"/>
      <c r="S99" s="316"/>
    </row>
    <row r="100" spans="2:19" ht="16.5" customHeight="1" x14ac:dyDescent="0.2">
      <c r="C100" s="359"/>
      <c r="D100" s="342" t="s">
        <v>523</v>
      </c>
      <c r="R100" s="362"/>
      <c r="S100" s="362"/>
    </row>
    <row r="101" spans="2:19" ht="16.5" customHeight="1" x14ac:dyDescent="0.2">
      <c r="D101" s="342" t="s">
        <v>524</v>
      </c>
      <c r="H101" s="285"/>
      <c r="I101" s="359" t="s">
        <v>11</v>
      </c>
      <c r="K101" s="503"/>
      <c r="L101" s="358">
        <f>IF(OR($A$1&lt;1,$A$1&gt;7),0,HLOOKUP($A$1,TABLE,AB46+1))</f>
        <v>39.5</v>
      </c>
      <c r="N101" s="359" t="s">
        <v>12</v>
      </c>
      <c r="P101" s="360">
        <f>IF(ISTEXT(L101),"   N/A",ABS(L101-H101))</f>
        <v>39.5</v>
      </c>
      <c r="R101" s="315"/>
      <c r="S101" s="315"/>
    </row>
    <row r="102" spans="2:19" ht="16.5" customHeight="1" x14ac:dyDescent="0.2">
      <c r="K102" s="503"/>
      <c r="L102" s="358">
        <f>IF(OR($A$1&lt;1,$A$1&gt;7),0,HLOOKUP($A$1,TABLE,AB47+1))</f>
        <v>100</v>
      </c>
      <c r="N102" s="359" t="s">
        <v>338</v>
      </c>
      <c r="P102" s="360">
        <f>IF(ISTEXT(L102),"   N/A",ABS(L102-H102))</f>
        <v>100</v>
      </c>
      <c r="R102" s="315"/>
      <c r="S102" s="315"/>
    </row>
    <row r="103" spans="2:19" ht="16.5" customHeight="1" x14ac:dyDescent="0.2">
      <c r="K103" s="503"/>
      <c r="L103" s="505"/>
      <c r="N103" s="359"/>
      <c r="P103" s="360"/>
      <c r="R103" s="316"/>
      <c r="S103" s="316"/>
    </row>
    <row r="104" spans="2:19" ht="16.5" customHeight="1" x14ac:dyDescent="0.25">
      <c r="D104" s="369" t="s">
        <v>217</v>
      </c>
      <c r="L104" s="505"/>
      <c r="N104" s="359"/>
      <c r="P104" s="360"/>
      <c r="R104" s="316"/>
      <c r="S104" s="316"/>
    </row>
    <row r="105" spans="2:19" ht="16.5" customHeight="1" x14ac:dyDescent="0.2">
      <c r="D105" s="486" t="s">
        <v>218</v>
      </c>
      <c r="L105" s="505"/>
      <c r="N105" s="359"/>
      <c r="P105" s="360"/>
      <c r="R105" s="316"/>
      <c r="S105" s="316"/>
    </row>
    <row r="106" spans="2:19" ht="16.5" customHeight="1" x14ac:dyDescent="0.2">
      <c r="D106" s="486" t="s">
        <v>219</v>
      </c>
      <c r="L106" s="505"/>
      <c r="N106" s="359"/>
      <c r="P106" s="360"/>
      <c r="R106" s="316"/>
      <c r="S106" s="316"/>
    </row>
    <row r="107" spans="2:19" ht="16.5" customHeight="1" x14ac:dyDescent="0.2">
      <c r="D107" s="486" t="s">
        <v>223</v>
      </c>
      <c r="L107" s="505"/>
      <c r="N107" s="359"/>
      <c r="P107" s="360"/>
      <c r="R107" s="316"/>
      <c r="S107" s="316"/>
    </row>
    <row r="108" spans="2:19" ht="16.5" customHeight="1" x14ac:dyDescent="0.2">
      <c r="B108" s="513"/>
      <c r="D108" s="517" t="s">
        <v>215</v>
      </c>
      <c r="R108" s="362"/>
      <c r="S108" s="362"/>
    </row>
    <row r="109" spans="2:19" ht="16.5" customHeight="1" x14ac:dyDescent="0.2">
      <c r="B109" s="513"/>
      <c r="R109" s="362"/>
      <c r="S109" s="362"/>
    </row>
    <row r="110" spans="2:19" ht="16.5" customHeight="1" x14ac:dyDescent="0.2">
      <c r="B110" s="513"/>
      <c r="D110" s="342" t="s">
        <v>284</v>
      </c>
      <c r="R110" s="362"/>
      <c r="S110" s="362"/>
    </row>
    <row r="111" spans="2:19" ht="16.5" customHeight="1" x14ac:dyDescent="0.2">
      <c r="B111" s="513"/>
      <c r="D111" s="342" t="s">
        <v>283</v>
      </c>
      <c r="G111" s="342" t="s">
        <v>19</v>
      </c>
      <c r="H111" s="285"/>
      <c r="R111" s="362"/>
      <c r="S111" s="362"/>
    </row>
    <row r="112" spans="2:19" ht="16.5" customHeight="1" x14ac:dyDescent="0.2">
      <c r="B112" s="513"/>
      <c r="R112" s="362"/>
      <c r="S112" s="362"/>
    </row>
    <row r="113" spans="1:19" ht="16.5" customHeight="1" x14ac:dyDescent="0.2">
      <c r="B113" s="513"/>
      <c r="D113" s="342" t="s">
        <v>285</v>
      </c>
      <c r="R113" s="362"/>
      <c r="S113" s="362"/>
    </row>
    <row r="114" spans="1:19" ht="16.5" customHeight="1" x14ac:dyDescent="0.2">
      <c r="B114" s="513"/>
      <c r="D114" s="342" t="s">
        <v>287</v>
      </c>
      <c r="H114" s="518"/>
      <c r="R114" s="362"/>
      <c r="S114" s="362"/>
    </row>
    <row r="115" spans="1:19" ht="16.5" customHeight="1" x14ac:dyDescent="0.2">
      <c r="B115" s="513"/>
      <c r="D115" s="519" t="s">
        <v>286</v>
      </c>
      <c r="R115" s="362"/>
      <c r="S115" s="362"/>
    </row>
    <row r="116" spans="1:19" ht="16.5" customHeight="1" x14ac:dyDescent="0.2">
      <c r="B116" s="513"/>
      <c r="D116" s="342" t="s">
        <v>213</v>
      </c>
      <c r="H116" s="520">
        <f>+H111*H114</f>
        <v>0</v>
      </c>
      <c r="R116" s="362"/>
      <c r="S116" s="362"/>
    </row>
    <row r="117" spans="1:19" ht="16.5" customHeight="1" x14ac:dyDescent="0.2">
      <c r="B117" s="513"/>
      <c r="R117" s="362"/>
      <c r="S117" s="362"/>
    </row>
    <row r="118" spans="1:19" ht="16.5" customHeight="1" x14ac:dyDescent="0.2">
      <c r="B118" s="513"/>
      <c r="D118" s="342" t="s">
        <v>214</v>
      </c>
      <c r="G118" s="342" t="s">
        <v>19</v>
      </c>
      <c r="H118" s="285"/>
      <c r="R118" s="362"/>
      <c r="S118" s="362"/>
    </row>
    <row r="119" spans="1:19" ht="16.5" customHeight="1" x14ac:dyDescent="0.2">
      <c r="A119" s="513"/>
      <c r="B119" s="513"/>
      <c r="R119" s="362"/>
      <c r="S119" s="362"/>
    </row>
    <row r="120" spans="1:19" ht="16.5" customHeight="1" x14ac:dyDescent="0.2">
      <c r="A120" s="513"/>
      <c r="B120" s="513"/>
      <c r="D120" s="342" t="s">
        <v>220</v>
      </c>
      <c r="R120" s="362"/>
      <c r="S120" s="362"/>
    </row>
    <row r="121" spans="1:19" ht="16.5" customHeight="1" x14ac:dyDescent="0.2">
      <c r="A121" s="513"/>
      <c r="B121" s="513"/>
      <c r="D121" s="342" t="s">
        <v>221</v>
      </c>
      <c r="H121" s="521">
        <f>-H116+H118</f>
        <v>0</v>
      </c>
      <c r="R121" s="362"/>
      <c r="S121" s="362"/>
    </row>
    <row r="122" spans="1:19" ht="16.5" customHeight="1" x14ac:dyDescent="0.2">
      <c r="A122" s="513"/>
      <c r="B122" s="513"/>
      <c r="R122" s="362"/>
      <c r="S122" s="362"/>
    </row>
    <row r="123" spans="1:19" ht="16.5" customHeight="1" x14ac:dyDescent="0.2">
      <c r="A123" s="513"/>
      <c r="B123" s="513"/>
      <c r="D123" s="342" t="s">
        <v>224</v>
      </c>
      <c r="H123" s="522" t="e">
        <f>+H121/H7</f>
        <v>#DIV/0!</v>
      </c>
      <c r="L123" s="505">
        <f>IF(OR($A$1&lt;1,$A$1&gt;7),0,HLOOKUP($A$1,TABLE,AB48+1))</f>
        <v>3.1</v>
      </c>
      <c r="N123" s="359" t="s">
        <v>12</v>
      </c>
      <c r="P123" s="360" t="e">
        <f>IF(ISTEXT(L123),"   N/A",ABS(L123-H123))</f>
        <v>#DIV/0!</v>
      </c>
      <c r="R123" s="315"/>
      <c r="S123" s="315"/>
    </row>
    <row r="124" spans="1:19" ht="16.5" customHeight="1" x14ac:dyDescent="0.2">
      <c r="A124" s="513"/>
      <c r="B124" s="513"/>
      <c r="L124" s="505">
        <f>IF(OR($A$1&lt;1,$A$1&gt;7),0,HLOOKUP($A$1,TABLE,AB49+1))</f>
        <v>3.6999999999999997</v>
      </c>
      <c r="N124" s="359" t="s">
        <v>338</v>
      </c>
      <c r="P124" s="360">
        <f>IF(ISTEXT(L124),"   N/A",ABS(L124-H124))</f>
        <v>3.6999999999999997</v>
      </c>
      <c r="R124" s="315"/>
      <c r="S124" s="315"/>
    </row>
    <row r="125" spans="1:19" ht="16.5" customHeight="1" x14ac:dyDescent="0.2">
      <c r="A125" s="513"/>
      <c r="B125" s="513"/>
      <c r="R125" s="362"/>
      <c r="S125" s="362"/>
    </row>
    <row r="126" spans="1:19" ht="16.5" customHeight="1" x14ac:dyDescent="0.2">
      <c r="A126" s="513"/>
      <c r="B126" s="513"/>
      <c r="H126" s="523"/>
      <c r="L126" s="505"/>
      <c r="N126" s="359"/>
      <c r="P126" s="360"/>
    </row>
    <row r="127" spans="1:19" ht="16.5" customHeight="1" x14ac:dyDescent="0.2">
      <c r="A127" s="513"/>
      <c r="B127" s="513"/>
      <c r="L127" s="505"/>
      <c r="N127" s="359"/>
      <c r="P127" s="360"/>
    </row>
    <row r="128" spans="1:19" ht="16.5" customHeight="1" x14ac:dyDescent="0.2">
      <c r="A128" s="513"/>
      <c r="B128" s="513"/>
      <c r="L128" s="505"/>
      <c r="N128" s="359"/>
      <c r="P128" s="360"/>
    </row>
    <row r="129" spans="1:20" ht="16.5" customHeight="1" x14ac:dyDescent="0.2">
      <c r="A129" s="513"/>
      <c r="B129" s="513"/>
    </row>
    <row r="130" spans="1:20" ht="16.5" customHeight="1" x14ac:dyDescent="0.2">
      <c r="A130" s="513"/>
      <c r="B130" s="513"/>
    </row>
    <row r="131" spans="1:20" ht="16.5" customHeight="1" x14ac:dyDescent="0.2">
      <c r="A131" s="513"/>
      <c r="B131" s="513"/>
    </row>
    <row r="132" spans="1:20" ht="16.5" customHeight="1" x14ac:dyDescent="0.2">
      <c r="A132" s="513"/>
      <c r="B132" s="513"/>
    </row>
    <row r="133" spans="1:20" ht="16.5" customHeight="1" x14ac:dyDescent="0.2">
      <c r="A133" s="513"/>
      <c r="B133" s="513"/>
    </row>
    <row r="134" spans="1:20" ht="16.5" customHeight="1" x14ac:dyDescent="0.2">
      <c r="A134" s="513"/>
      <c r="B134" s="513"/>
      <c r="T134" s="524"/>
    </row>
    <row r="135" spans="1:20" ht="16.5" customHeight="1" x14ac:dyDescent="0.2">
      <c r="A135" s="513"/>
      <c r="B135" s="513"/>
      <c r="T135" s="524"/>
    </row>
    <row r="136" spans="1:20" ht="16.5" customHeight="1" x14ac:dyDescent="0.2">
      <c r="A136" s="513"/>
      <c r="B136" s="513"/>
      <c r="T136" s="524"/>
    </row>
    <row r="137" spans="1:20" ht="12" customHeight="1" x14ac:dyDescent="0.2">
      <c r="A137" s="513"/>
      <c r="B137" s="513"/>
      <c r="T137" s="524"/>
    </row>
    <row r="138" spans="1:20" ht="21.75" customHeight="1" x14ac:dyDescent="0.2">
      <c r="A138" s="513"/>
      <c r="B138" s="513"/>
      <c r="T138" s="524"/>
    </row>
    <row r="139" spans="1:20" ht="16.5" customHeight="1" x14ac:dyDescent="0.2">
      <c r="A139" s="513"/>
      <c r="B139" s="513"/>
      <c r="T139" s="524"/>
    </row>
    <row r="140" spans="1:20" ht="16.5" customHeight="1" x14ac:dyDescent="0.2">
      <c r="A140" s="513"/>
      <c r="B140" s="513"/>
      <c r="T140" s="524"/>
    </row>
    <row r="141" spans="1:20" ht="16.5" customHeight="1" x14ac:dyDescent="0.2">
      <c r="A141" s="513"/>
      <c r="B141" s="513"/>
      <c r="T141" s="524"/>
    </row>
    <row r="142" spans="1:20" ht="16.5" customHeight="1" x14ac:dyDescent="0.2">
      <c r="A142" s="513"/>
      <c r="B142" s="513"/>
      <c r="T142" s="524"/>
    </row>
    <row r="143" spans="1:20" ht="16.5" customHeight="1" x14ac:dyDescent="0.2">
      <c r="A143" s="513"/>
      <c r="B143" s="513"/>
      <c r="T143" s="524"/>
    </row>
    <row r="144" spans="1:20" ht="16.5" customHeight="1" x14ac:dyDescent="0.2">
      <c r="A144" s="513"/>
      <c r="B144" s="513"/>
      <c r="T144" s="524"/>
    </row>
    <row r="145" spans="1:20" ht="16.5" customHeight="1" x14ac:dyDescent="0.2">
      <c r="A145" s="513"/>
      <c r="B145" s="513"/>
      <c r="T145" s="524"/>
    </row>
    <row r="146" spans="1:20" ht="16.5" customHeight="1" x14ac:dyDescent="0.2">
      <c r="A146" s="513"/>
      <c r="B146" s="513"/>
      <c r="T146" s="524"/>
    </row>
    <row r="147" spans="1:20" ht="16.5" customHeight="1" x14ac:dyDescent="0.2">
      <c r="A147" s="513"/>
      <c r="B147" s="513"/>
      <c r="T147" s="524"/>
    </row>
    <row r="148" spans="1:20" ht="16.5" customHeight="1" x14ac:dyDescent="0.2">
      <c r="A148" s="513"/>
      <c r="B148" s="513"/>
      <c r="T148" s="524"/>
    </row>
    <row r="149" spans="1:20" ht="16.5" customHeight="1" x14ac:dyDescent="0.2">
      <c r="A149" s="513"/>
      <c r="B149" s="513"/>
      <c r="T149" s="524"/>
    </row>
    <row r="150" spans="1:20" ht="16.5" customHeight="1" x14ac:dyDescent="0.2">
      <c r="A150" s="513"/>
      <c r="B150" s="513"/>
      <c r="T150" s="524"/>
    </row>
    <row r="151" spans="1:20" ht="16.5" customHeight="1" x14ac:dyDescent="0.2">
      <c r="A151" s="513"/>
      <c r="B151" s="513"/>
      <c r="T151" s="524"/>
    </row>
    <row r="152" spans="1:20" ht="16.5" customHeight="1" x14ac:dyDescent="0.2">
      <c r="A152" s="513"/>
      <c r="B152" s="513"/>
      <c r="T152" s="524"/>
    </row>
    <row r="153" spans="1:20" ht="16.5" customHeight="1" x14ac:dyDescent="0.2">
      <c r="A153" s="513"/>
      <c r="B153" s="513"/>
      <c r="T153" s="524"/>
    </row>
    <row r="154" spans="1:20" ht="16.5" customHeight="1" x14ac:dyDescent="0.2">
      <c r="A154" s="513"/>
      <c r="B154" s="513"/>
      <c r="T154" s="524"/>
    </row>
    <row r="155" spans="1:20" ht="16.5" customHeight="1" x14ac:dyDescent="0.2">
      <c r="A155" s="513"/>
      <c r="T155" s="524"/>
    </row>
    <row r="156" spans="1:20" ht="16.5" customHeight="1" x14ac:dyDescent="0.2">
      <c r="A156" s="513"/>
      <c r="T156" s="524"/>
    </row>
    <row r="157" spans="1:20" ht="16.5" customHeight="1" x14ac:dyDescent="0.2">
      <c r="A157" s="513"/>
    </row>
    <row r="158" spans="1:20" ht="16.5" customHeight="1" x14ac:dyDescent="0.2">
      <c r="A158" s="513"/>
    </row>
  </sheetData>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2" manualBreakCount="2">
    <brk id="52" min="2" max="18" man="1"/>
    <brk id="92"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rgb="FF008578"/>
  </sheetPr>
  <dimension ref="A1:AS116"/>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B12" sqref="B12"/>
    </sheetView>
  </sheetViews>
  <sheetFormatPr defaultColWidth="12.42578125" defaultRowHeight="15" x14ac:dyDescent="0.2"/>
  <cols>
    <col min="1" max="1" width="6.140625" style="540" customWidth="1"/>
    <col min="2" max="3" width="2.28515625" style="540" customWidth="1"/>
    <col min="4" max="4" width="11.42578125" style="540" customWidth="1"/>
    <col min="5" max="5" width="28.28515625" style="540" customWidth="1"/>
    <col min="6" max="6" width="4.42578125" style="540" customWidth="1"/>
    <col min="7" max="7" width="2.28515625" style="540" customWidth="1"/>
    <col min="8" max="8" width="19.42578125" style="540" customWidth="1"/>
    <col min="9" max="9" width="2.28515625" style="540" customWidth="1"/>
    <col min="10" max="10" width="8.7109375" style="540" customWidth="1"/>
    <col min="11" max="11" width="3.42578125" style="540" customWidth="1"/>
    <col min="12" max="12" width="14.7109375" style="541" customWidth="1"/>
    <col min="13" max="13" width="2.28515625" style="540" customWidth="1"/>
    <col min="14" max="14" width="14.7109375" style="540" customWidth="1"/>
    <col min="15" max="15" width="2.28515625" style="540" customWidth="1"/>
    <col min="16" max="16" width="13.85546875" style="572" customWidth="1"/>
    <col min="17" max="17" width="2.28515625" style="542" customWidth="1"/>
    <col min="18" max="18" width="12.42578125" style="572" customWidth="1"/>
    <col min="19" max="19" width="32" style="572" customWidth="1"/>
    <col min="20" max="20" width="12.42578125" style="538"/>
    <col min="21" max="21" width="8.7109375" style="733" customWidth="1"/>
    <col min="22" max="24" width="8.7109375" style="539" customWidth="1"/>
    <col min="25" max="25" width="8.7109375" style="733" customWidth="1"/>
    <col min="26" max="26" width="20.42578125" style="733" customWidth="1"/>
    <col min="27" max="27" width="7.140625" style="733" customWidth="1"/>
    <col min="28" max="28" width="4" style="733" customWidth="1"/>
    <col min="29" max="31" width="9.28515625" style="703" customWidth="1"/>
    <col min="32" max="34" width="10.42578125" style="703" customWidth="1"/>
    <col min="35" max="36" width="12.42578125" style="539"/>
    <col min="37" max="16384" width="12.42578125" style="540"/>
  </cols>
  <sheetData>
    <row r="1" spans="1:45" s="532" customFormat="1" ht="18.75" customHeight="1" x14ac:dyDescent="0.25">
      <c r="A1" s="170">
        <f>rev_code</f>
        <v>1</v>
      </c>
      <c r="B1" s="171"/>
      <c r="C1" s="63"/>
      <c r="D1" s="64" t="s">
        <v>503</v>
      </c>
      <c r="E1" s="527"/>
      <c r="F1" s="527"/>
      <c r="G1" s="527"/>
      <c r="H1" s="527"/>
      <c r="I1" s="527"/>
      <c r="J1" s="527"/>
      <c r="K1" s="527"/>
      <c r="L1" s="528"/>
      <c r="M1" s="527"/>
      <c r="N1" s="527"/>
      <c r="O1" s="527"/>
      <c r="P1" s="570"/>
      <c r="Q1" s="529"/>
      <c r="R1" s="570"/>
      <c r="S1" s="579"/>
      <c r="T1" s="530"/>
      <c r="U1" s="747"/>
      <c r="V1" s="531"/>
      <c r="W1" s="531"/>
      <c r="X1" s="531"/>
      <c r="Y1" s="747"/>
      <c r="Z1" s="747"/>
      <c r="AA1" s="747"/>
      <c r="AB1" s="747"/>
      <c r="AC1" s="697"/>
      <c r="AD1" s="697"/>
      <c r="AE1" s="697"/>
      <c r="AF1" s="697"/>
      <c r="AG1" s="697"/>
      <c r="AH1" s="697"/>
      <c r="AI1" s="531"/>
      <c r="AJ1" s="531"/>
    </row>
    <row r="3" spans="1:45" s="532" customFormat="1" ht="20.100000000000001" customHeight="1" x14ac:dyDescent="0.25">
      <c r="A3" s="533"/>
      <c r="B3" s="533"/>
      <c r="C3" s="533"/>
      <c r="D3" s="176" t="s">
        <v>0</v>
      </c>
      <c r="E3" s="768" t="str">
        <f>IF(agency="","",agency)</f>
        <v xml:space="preserve"> </v>
      </c>
      <c r="F3" s="768"/>
      <c r="G3" s="768"/>
      <c r="H3" s="768"/>
      <c r="I3" s="768"/>
      <c r="J3" s="768"/>
      <c r="K3" s="768"/>
      <c r="L3" s="768"/>
      <c r="M3" s="768"/>
      <c r="N3" s="177" t="s">
        <v>1</v>
      </c>
      <c r="O3" s="769" t="str">
        <f>IF(date="","",date)</f>
        <v xml:space="preserve"> </v>
      </c>
      <c r="P3" s="769"/>
      <c r="Q3" s="769"/>
      <c r="R3" s="253"/>
      <c r="S3" s="580"/>
      <c r="T3" s="530"/>
      <c r="U3" s="747"/>
      <c r="V3" s="531"/>
      <c r="W3" s="531"/>
      <c r="X3" s="531"/>
      <c r="Y3" s="747"/>
      <c r="Z3" s="747"/>
      <c r="AA3" s="747"/>
      <c r="AB3" s="747"/>
      <c r="AC3" s="697"/>
      <c r="AD3" s="697"/>
      <c r="AE3" s="697"/>
      <c r="AF3" s="697"/>
      <c r="AG3" s="697"/>
      <c r="AH3" s="697"/>
      <c r="AI3" s="531"/>
      <c r="AJ3" s="531"/>
    </row>
    <row r="4" spans="1:45" s="532" customFormat="1" ht="20.100000000000001" customHeight="1" x14ac:dyDescent="0.25">
      <c r="A4" s="533"/>
      <c r="B4" s="533"/>
      <c r="C4" s="533"/>
      <c r="D4" s="176"/>
      <c r="E4" s="176"/>
      <c r="F4" s="176"/>
      <c r="G4" s="181"/>
      <c r="H4" s="181"/>
      <c r="I4" s="181"/>
      <c r="J4" s="181"/>
      <c r="K4" s="181"/>
      <c r="L4" s="177"/>
      <c r="M4" s="181"/>
      <c r="N4" s="177"/>
      <c r="O4" s="182"/>
      <c r="P4" s="245"/>
      <c r="Q4" s="328"/>
      <c r="R4" s="253"/>
      <c r="S4" s="580"/>
      <c r="T4" s="530"/>
      <c r="U4" s="747"/>
      <c r="V4" s="531"/>
      <c r="W4" s="531"/>
      <c r="X4" s="531"/>
      <c r="Y4" s="747"/>
      <c r="Z4" s="747"/>
      <c r="AA4" s="747"/>
      <c r="AB4" s="747"/>
      <c r="AC4" s="715"/>
      <c r="AD4" s="715"/>
      <c r="AE4" s="715"/>
      <c r="AF4" s="715"/>
      <c r="AG4" s="715"/>
      <c r="AH4" s="715"/>
      <c r="AI4" s="531"/>
      <c r="AJ4" s="531"/>
    </row>
    <row r="5" spans="1:45" s="74" customFormat="1" ht="24.75" customHeight="1" x14ac:dyDescent="0.25">
      <c r="A5" s="146"/>
      <c r="B5" s="146"/>
      <c r="C5" s="147"/>
      <c r="D5" s="146"/>
      <c r="E5" s="148"/>
      <c r="F5" s="148"/>
      <c r="G5" s="149"/>
      <c r="H5" s="149"/>
      <c r="I5" s="149"/>
      <c r="J5" s="150" t="s">
        <v>60</v>
      </c>
      <c r="K5" s="148"/>
      <c r="L5" s="151"/>
      <c r="M5" s="148"/>
      <c r="N5" s="148" t="str">
        <f>IF(OR($A$1&lt;1,$A$1&gt;7),'READ ME!'!$B$260,CHOOSE($A$1+1,'READ ME!'!$B$260,'READ ME!'!$B$254,'READ ME!'!$B$255,'READ ME!'!$B$256,'READ ME!'!$B$257,'READ ME!'!$B$258,'READ ME!'!$B$259,'READ ME!'!$B$260))</f>
        <v>Under $1,250,000</v>
      </c>
      <c r="O5" s="148"/>
      <c r="P5" s="157"/>
      <c r="Q5" s="152"/>
      <c r="R5" s="264"/>
      <c r="S5" s="254"/>
      <c r="U5" s="267"/>
      <c r="V5" s="183"/>
      <c r="W5" s="183"/>
      <c r="X5" s="183"/>
      <c r="Y5" s="267"/>
      <c r="Z5" s="267"/>
      <c r="AA5" s="267"/>
      <c r="AB5" s="701"/>
      <c r="AC5" s="387"/>
      <c r="AD5" s="387"/>
      <c r="AE5" s="387"/>
      <c r="AF5" s="387"/>
      <c r="AG5" s="387"/>
      <c r="AH5" s="387"/>
      <c r="AI5" s="183"/>
      <c r="AJ5" s="183"/>
      <c r="AK5" s="183"/>
      <c r="AL5" s="183"/>
      <c r="AM5" s="183"/>
      <c r="AN5" s="183"/>
      <c r="AO5" s="183"/>
      <c r="AP5" s="183"/>
      <c r="AQ5" s="183"/>
      <c r="AR5" s="183"/>
      <c r="AS5" s="183"/>
    </row>
    <row r="6" spans="1:45" s="532" customFormat="1" ht="20.100000000000001" customHeight="1" x14ac:dyDescent="0.25">
      <c r="A6" s="533"/>
      <c r="B6" s="533"/>
      <c r="C6" s="533"/>
      <c r="D6" s="533"/>
      <c r="E6" s="533"/>
      <c r="F6" s="533"/>
      <c r="G6" s="533"/>
      <c r="H6" s="533"/>
      <c r="I6" s="533"/>
      <c r="J6" s="533"/>
      <c r="K6" s="533"/>
      <c r="L6" s="534"/>
      <c r="M6" s="533"/>
      <c r="N6" s="533"/>
      <c r="O6" s="533"/>
      <c r="P6" s="571"/>
      <c r="Q6" s="535"/>
      <c r="R6" s="571"/>
      <c r="S6" s="580"/>
      <c r="T6" s="530"/>
      <c r="U6" s="747"/>
      <c r="V6" s="531"/>
      <c r="W6" s="531"/>
      <c r="X6" s="531"/>
      <c r="Y6" s="747"/>
      <c r="Z6" s="747"/>
      <c r="AA6" s="747"/>
      <c r="AB6" s="747"/>
      <c r="AC6" s="697"/>
      <c r="AD6" s="697"/>
      <c r="AE6" s="697"/>
      <c r="AF6" s="697"/>
      <c r="AG6" s="697"/>
      <c r="AH6" s="697"/>
      <c r="AI6" s="531"/>
      <c r="AJ6" s="531"/>
    </row>
    <row r="7" spans="1:45" s="538" customFormat="1" ht="20.100000000000001" customHeight="1" x14ac:dyDescent="0.2">
      <c r="A7" s="644"/>
      <c r="B7" s="644"/>
      <c r="C7" s="644"/>
      <c r="D7" s="644"/>
      <c r="E7" s="644"/>
      <c r="F7" s="620" t="s">
        <v>436</v>
      </c>
      <c r="G7" s="620"/>
      <c r="H7" s="621">
        <f>+NR</f>
        <v>0</v>
      </c>
      <c r="I7" s="622" t="s">
        <v>502</v>
      </c>
      <c r="J7" s="644"/>
      <c r="K7" s="644"/>
      <c r="L7" s="645"/>
      <c r="M7" s="644"/>
      <c r="N7" s="644"/>
      <c r="O7" s="644"/>
      <c r="P7" s="646"/>
      <c r="Q7" s="647"/>
      <c r="R7" s="646"/>
      <c r="S7" s="572"/>
      <c r="U7" s="733"/>
      <c r="V7" s="539"/>
      <c r="W7" s="539"/>
      <c r="X7" s="539"/>
      <c r="Y7" s="733"/>
      <c r="Z7" s="733"/>
      <c r="AA7" s="733"/>
      <c r="AB7" s="733"/>
      <c r="AC7" s="703"/>
      <c r="AD7" s="703"/>
      <c r="AE7" s="703"/>
      <c r="AF7" s="703"/>
      <c r="AG7" s="703"/>
      <c r="AH7" s="703"/>
      <c r="AI7" s="539"/>
      <c r="AJ7" s="539"/>
    </row>
    <row r="8" spans="1:45" ht="20.100000000000001" customHeight="1" x14ac:dyDescent="0.2">
      <c r="A8" s="537"/>
      <c r="B8" s="537"/>
      <c r="C8" s="537"/>
      <c r="D8" s="537"/>
      <c r="E8" s="537"/>
      <c r="G8" s="636"/>
      <c r="H8" s="637"/>
      <c r="I8" s="537"/>
      <c r="J8" s="537"/>
      <c r="K8" s="537"/>
      <c r="L8" s="648"/>
      <c r="M8" s="537"/>
      <c r="N8" s="537"/>
      <c r="O8" s="537"/>
      <c r="P8" s="646"/>
      <c r="Q8" s="647"/>
      <c r="R8" s="646"/>
    </row>
    <row r="9" spans="1:45" s="537" customFormat="1" ht="20.100000000000001" customHeight="1" x14ac:dyDescent="0.2">
      <c r="C9" s="536"/>
      <c r="H9" s="235" t="s">
        <v>106</v>
      </c>
      <c r="L9" s="775" t="s">
        <v>3</v>
      </c>
      <c r="M9" s="775"/>
      <c r="N9" s="775"/>
      <c r="P9" s="601" t="s">
        <v>74</v>
      </c>
      <c r="Q9" s="339"/>
      <c r="R9" s="603"/>
      <c r="S9" s="646"/>
      <c r="T9" s="644"/>
      <c r="U9" s="748"/>
      <c r="V9" s="649"/>
      <c r="W9" s="649"/>
      <c r="X9" s="649"/>
      <c r="Y9" s="748"/>
      <c r="Z9" s="748"/>
      <c r="AA9" s="748"/>
      <c r="AB9" s="748"/>
      <c r="AC9" s="704"/>
      <c r="AD9" s="704"/>
      <c r="AE9" s="704"/>
      <c r="AF9" s="704"/>
      <c r="AG9" s="704"/>
      <c r="AH9" s="704"/>
      <c r="AI9" s="649"/>
      <c r="AJ9" s="649"/>
    </row>
    <row r="10" spans="1:45" s="537" customFormat="1" ht="20.100000000000001" customHeight="1" x14ac:dyDescent="0.2">
      <c r="A10" s="536"/>
      <c r="C10" s="650" t="s">
        <v>458</v>
      </c>
      <c r="D10" s="651"/>
      <c r="E10" s="651"/>
      <c r="H10" s="596" t="s">
        <v>479</v>
      </c>
      <c r="I10" s="641"/>
      <c r="J10" s="611"/>
      <c r="L10" s="608" t="s">
        <v>107</v>
      </c>
      <c r="M10" s="235"/>
      <c r="N10" s="605" t="s">
        <v>7</v>
      </c>
      <c r="P10" s="609" t="s">
        <v>32</v>
      </c>
      <c r="Q10" s="339"/>
      <c r="R10" s="771" t="s">
        <v>105</v>
      </c>
      <c r="S10" s="771"/>
      <c r="T10" s="644"/>
      <c r="U10" s="748"/>
      <c r="V10" s="779"/>
      <c r="W10" s="779"/>
      <c r="X10" s="779"/>
      <c r="Y10" s="705"/>
      <c r="Z10" s="705"/>
      <c r="AA10" s="748"/>
      <c r="AB10" s="748"/>
      <c r="AC10" s="704"/>
      <c r="AD10" s="704"/>
      <c r="AE10" s="704"/>
      <c r="AF10" s="704"/>
      <c r="AG10" s="704"/>
      <c r="AH10" s="704"/>
      <c r="AI10" s="649"/>
      <c r="AJ10" s="649"/>
    </row>
    <row r="11" spans="1:45" x14ac:dyDescent="0.2">
      <c r="A11" s="536"/>
      <c r="B11" s="537"/>
      <c r="C11" s="536"/>
      <c r="D11" s="537"/>
      <c r="E11" s="537"/>
      <c r="F11" s="537"/>
      <c r="G11" s="537"/>
      <c r="H11" s="203"/>
      <c r="I11" s="300"/>
      <c r="J11" s="334"/>
      <c r="K11" s="537"/>
      <c r="L11" s="335"/>
      <c r="M11" s="336"/>
      <c r="N11" s="337"/>
      <c r="O11" s="537"/>
      <c r="P11" s="338"/>
      <c r="Q11" s="339"/>
      <c r="R11" s="340"/>
      <c r="V11" s="790"/>
      <c r="W11" s="790"/>
      <c r="X11" s="790"/>
      <c r="Y11" s="736"/>
      <c r="Z11" s="736"/>
    </row>
    <row r="12" spans="1:45" x14ac:dyDescent="0.2">
      <c r="AC12" s="706" t="s">
        <v>10</v>
      </c>
      <c r="AD12" s="704">
        <v>1250</v>
      </c>
      <c r="AE12" s="704">
        <v>2500</v>
      </c>
      <c r="AF12" s="704">
        <v>5000</v>
      </c>
      <c r="AG12" s="704">
        <v>10000</v>
      </c>
      <c r="AH12" s="706" t="s">
        <v>91</v>
      </c>
      <c r="AI12" s="195"/>
    </row>
    <row r="13" spans="1:45" ht="18" x14ac:dyDescent="0.25">
      <c r="C13" s="543" t="s">
        <v>57</v>
      </c>
      <c r="D13" s="544"/>
      <c r="E13" s="544"/>
      <c r="F13" s="544"/>
      <c r="G13" s="545"/>
      <c r="H13" s="545"/>
      <c r="I13" s="545"/>
      <c r="J13" s="546"/>
      <c r="K13" s="546"/>
      <c r="L13" s="547"/>
      <c r="P13" s="573"/>
      <c r="AC13" s="704">
        <v>1250</v>
      </c>
      <c r="AD13" s="704">
        <v>2500</v>
      </c>
      <c r="AE13" s="704">
        <v>5000</v>
      </c>
      <c r="AF13" s="704">
        <v>10000</v>
      </c>
      <c r="AG13" s="704">
        <v>25000</v>
      </c>
      <c r="AH13" s="704">
        <v>25000</v>
      </c>
      <c r="AI13" s="200"/>
    </row>
    <row r="14" spans="1:45" x14ac:dyDescent="0.2">
      <c r="G14" s="549"/>
      <c r="H14" s="549"/>
      <c r="I14" s="549"/>
      <c r="P14" s="574"/>
      <c r="Z14" s="707" t="s">
        <v>149</v>
      </c>
      <c r="AA14" s="707"/>
      <c r="AB14" s="733" t="s">
        <v>34</v>
      </c>
      <c r="AC14" s="708">
        <v>1</v>
      </c>
      <c r="AD14" s="708">
        <v>2</v>
      </c>
      <c r="AE14" s="708">
        <v>3</v>
      </c>
      <c r="AF14" s="708">
        <v>4</v>
      </c>
      <c r="AG14" s="708">
        <v>5</v>
      </c>
      <c r="AH14" s="708">
        <v>6</v>
      </c>
      <c r="AI14" s="200"/>
    </row>
    <row r="15" spans="1:45" x14ac:dyDescent="0.2">
      <c r="D15" s="550" t="s">
        <v>417</v>
      </c>
      <c r="G15" s="549"/>
      <c r="H15" s="285"/>
      <c r="I15" s="549"/>
      <c r="K15" s="551"/>
      <c r="L15" s="547">
        <f>IF(OR($A$1&lt;1,$A$1&gt;7),0,HLOOKUP($A$1,TABLE,+AB15+1))</f>
        <v>8.1999999999999993</v>
      </c>
      <c r="M15" s="551"/>
      <c r="N15" s="552" t="s">
        <v>12</v>
      </c>
      <c r="O15" s="551"/>
      <c r="P15" s="575">
        <f>IF(ISTEXT(L15),"   N/A",ABS(L15-H15))</f>
        <v>8.1999999999999993</v>
      </c>
      <c r="Q15" s="553"/>
      <c r="R15" s="581"/>
      <c r="S15" s="581"/>
      <c r="Z15" s="714" t="s">
        <v>184</v>
      </c>
      <c r="AA15" s="700" t="s">
        <v>12</v>
      </c>
      <c r="AB15" s="733">
        <v>1</v>
      </c>
      <c r="AC15" s="703">
        <v>8.1999999999999993</v>
      </c>
      <c r="AD15" s="703">
        <v>6.6</v>
      </c>
      <c r="AE15" s="703">
        <v>14.9</v>
      </c>
      <c r="AF15" s="703">
        <v>22.5</v>
      </c>
      <c r="AG15" s="703">
        <v>39.5</v>
      </c>
      <c r="AH15" s="703">
        <v>69.3</v>
      </c>
    </row>
    <row r="16" spans="1:45" x14ac:dyDescent="0.2">
      <c r="G16" s="549"/>
      <c r="H16" s="549"/>
      <c r="I16" s="549"/>
      <c r="K16" s="551"/>
      <c r="L16" s="547"/>
      <c r="M16" s="551"/>
      <c r="N16" s="551"/>
      <c r="O16" s="551"/>
      <c r="P16" s="575"/>
      <c r="Q16" s="553"/>
      <c r="R16" s="582"/>
      <c r="S16" s="582"/>
      <c r="Z16" s="714" t="s">
        <v>185</v>
      </c>
      <c r="AA16" s="700" t="s">
        <v>12</v>
      </c>
      <c r="AB16" s="733">
        <v>2</v>
      </c>
      <c r="AC16" s="703">
        <v>4</v>
      </c>
      <c r="AD16" s="703">
        <v>7.6</v>
      </c>
      <c r="AE16" s="703">
        <v>9.6999999999999993</v>
      </c>
      <c r="AF16" s="703">
        <v>10.8</v>
      </c>
      <c r="AG16" s="703">
        <v>15.6</v>
      </c>
      <c r="AH16" s="703">
        <v>59.5</v>
      </c>
    </row>
    <row r="17" spans="3:35" x14ac:dyDescent="0.2">
      <c r="D17" s="550" t="s">
        <v>418</v>
      </c>
      <c r="G17" s="549"/>
      <c r="H17" s="285"/>
      <c r="I17" s="549"/>
      <c r="K17" s="551"/>
      <c r="L17" s="547">
        <f>IF(OR($A$1&lt;1,$A$1&gt;7),0,HLOOKUP($A$1,TABLE,+AB16+1))</f>
        <v>4</v>
      </c>
      <c r="M17" s="551"/>
      <c r="N17" s="552" t="s">
        <v>12</v>
      </c>
      <c r="O17" s="551"/>
      <c r="P17" s="575">
        <f>IF(ISTEXT(L17),"   N/A",ABS(L17-H17))</f>
        <v>4</v>
      </c>
      <c r="Q17" s="553"/>
      <c r="R17" s="581"/>
      <c r="S17" s="581"/>
      <c r="Z17" s="714" t="s">
        <v>425</v>
      </c>
      <c r="AA17" s="700" t="s">
        <v>12</v>
      </c>
      <c r="AB17" s="733">
        <v>3</v>
      </c>
      <c r="AC17" s="703">
        <v>12.3</v>
      </c>
      <c r="AD17" s="703">
        <v>14.2</v>
      </c>
      <c r="AE17" s="703">
        <v>24.6</v>
      </c>
      <c r="AF17" s="703">
        <v>33.299999999999997</v>
      </c>
      <c r="AG17" s="703">
        <v>55.1</v>
      </c>
      <c r="AH17" s="703">
        <v>128.80000000000001</v>
      </c>
    </row>
    <row r="18" spans="3:35" x14ac:dyDescent="0.2">
      <c r="G18" s="549"/>
      <c r="H18" s="549"/>
      <c r="I18" s="549"/>
      <c r="J18" s="554"/>
      <c r="K18" s="551"/>
      <c r="L18" s="547"/>
      <c r="M18" s="551"/>
      <c r="N18" s="551"/>
      <c r="O18" s="551"/>
      <c r="P18" s="575"/>
      <c r="Q18" s="553"/>
      <c r="R18" s="582"/>
      <c r="S18" s="582"/>
      <c r="Z18" s="714" t="s">
        <v>182</v>
      </c>
      <c r="AA18" s="700" t="s">
        <v>12</v>
      </c>
      <c r="AB18" s="733">
        <v>4</v>
      </c>
      <c r="AC18" s="703">
        <v>5.7</v>
      </c>
      <c r="AD18" s="703">
        <v>5.5</v>
      </c>
      <c r="AE18" s="703">
        <v>8.6</v>
      </c>
      <c r="AF18" s="703">
        <v>8.8000000000000007</v>
      </c>
      <c r="AG18" s="703">
        <v>15.3</v>
      </c>
      <c r="AH18" s="703">
        <v>22.3</v>
      </c>
    </row>
    <row r="19" spans="3:35" x14ac:dyDescent="0.2">
      <c r="C19" s="537" t="s">
        <v>15</v>
      </c>
      <c r="D19" s="550" t="s">
        <v>419</v>
      </c>
      <c r="G19" s="549"/>
      <c r="H19" s="555">
        <f>SUM(H15:H17)</f>
        <v>0</v>
      </c>
      <c r="I19" s="549"/>
      <c r="J19" s="551"/>
      <c r="K19" s="551"/>
      <c r="L19" s="547">
        <f>IF(OR($A$1&lt;1,$A$1&gt;7),0,HLOOKUP($A$1,TABLE,+AB17+1))</f>
        <v>12.3</v>
      </c>
      <c r="M19" s="551"/>
      <c r="N19" s="552" t="s">
        <v>12</v>
      </c>
      <c r="O19" s="551"/>
      <c r="P19" s="575">
        <f>IF(ISTEXT(L19),"   N/A",ABS(L19-H19))</f>
        <v>12.3</v>
      </c>
      <c r="Q19" s="553"/>
      <c r="R19" s="581"/>
      <c r="S19" s="581"/>
      <c r="Z19" s="714" t="s">
        <v>183</v>
      </c>
      <c r="AA19" s="700" t="s">
        <v>12</v>
      </c>
      <c r="AB19" s="733">
        <v>5</v>
      </c>
      <c r="AC19" s="703">
        <v>3.6</v>
      </c>
      <c r="AD19" s="703">
        <v>6.8</v>
      </c>
      <c r="AE19" s="703">
        <v>7.3</v>
      </c>
      <c r="AF19" s="703">
        <v>5.9</v>
      </c>
      <c r="AG19" s="703">
        <v>8</v>
      </c>
      <c r="AH19" s="703">
        <v>23.3</v>
      </c>
    </row>
    <row r="20" spans="3:35" x14ac:dyDescent="0.2">
      <c r="G20" s="549"/>
      <c r="H20" s="549"/>
      <c r="I20" s="549"/>
      <c r="J20" s="554"/>
      <c r="K20" s="551"/>
      <c r="L20" s="547"/>
      <c r="M20" s="551"/>
      <c r="N20" s="551"/>
      <c r="O20" s="551"/>
      <c r="P20" s="575"/>
      <c r="Q20" s="553"/>
      <c r="R20" s="582"/>
      <c r="S20" s="582"/>
      <c r="Z20" s="714" t="s">
        <v>426</v>
      </c>
      <c r="AA20" s="700" t="s">
        <v>12</v>
      </c>
      <c r="AB20" s="733">
        <v>6</v>
      </c>
      <c r="AC20" s="703">
        <v>9.3000000000000007</v>
      </c>
      <c r="AD20" s="703">
        <v>12.2</v>
      </c>
      <c r="AE20" s="703">
        <v>15.9</v>
      </c>
      <c r="AF20" s="703">
        <v>14.7</v>
      </c>
      <c r="AG20" s="703">
        <v>23.3</v>
      </c>
      <c r="AH20" s="703">
        <v>45.6</v>
      </c>
    </row>
    <row r="21" spans="3:35" x14ac:dyDescent="0.2">
      <c r="D21" s="550" t="s">
        <v>421</v>
      </c>
      <c r="G21" s="549"/>
      <c r="H21" s="285"/>
      <c r="I21" s="549"/>
      <c r="J21" s="554"/>
      <c r="K21" s="551"/>
      <c r="L21" s="547">
        <f>IF(OR($A$1&lt;1,$A$1&gt;7),0,HLOOKUP($A$1,TABLE,+AB18+1))</f>
        <v>5.7</v>
      </c>
      <c r="M21" s="551"/>
      <c r="N21" s="552" t="s">
        <v>12</v>
      </c>
      <c r="O21" s="551"/>
      <c r="P21" s="575">
        <f>IF(ISTEXT(L21),"   N/A",ABS(L21-H21))</f>
        <v>5.7</v>
      </c>
      <c r="Q21" s="553"/>
      <c r="R21" s="581"/>
      <c r="S21" s="581"/>
      <c r="Z21" s="714" t="s">
        <v>427</v>
      </c>
      <c r="AA21" s="700" t="s">
        <v>12</v>
      </c>
      <c r="AB21" s="733">
        <v>7</v>
      </c>
      <c r="AC21" s="703">
        <v>4</v>
      </c>
      <c r="AD21" s="703">
        <v>5.3</v>
      </c>
      <c r="AE21" s="703">
        <v>10.7</v>
      </c>
      <c r="AF21" s="703">
        <v>13.3</v>
      </c>
      <c r="AG21" s="703">
        <v>24.9</v>
      </c>
      <c r="AH21" s="703">
        <v>88</v>
      </c>
    </row>
    <row r="22" spans="3:35" x14ac:dyDescent="0.2">
      <c r="G22" s="549"/>
      <c r="H22" s="549"/>
      <c r="I22" s="549"/>
      <c r="J22" s="554"/>
      <c r="K22" s="551"/>
      <c r="L22" s="547"/>
      <c r="M22" s="551"/>
      <c r="N22" s="551"/>
      <c r="O22" s="551"/>
      <c r="P22" s="575"/>
      <c r="Q22" s="553"/>
      <c r="R22" s="582"/>
      <c r="S22" s="582"/>
      <c r="Z22" s="714" t="s">
        <v>428</v>
      </c>
      <c r="AA22" s="700" t="s">
        <v>12</v>
      </c>
      <c r="AB22" s="733">
        <v>8</v>
      </c>
      <c r="AC22" s="703">
        <v>34.300000000000004</v>
      </c>
      <c r="AD22" s="703">
        <v>22.6</v>
      </c>
      <c r="AE22" s="703">
        <v>21.3</v>
      </c>
      <c r="AF22" s="703">
        <v>14.2</v>
      </c>
      <c r="AG22" s="710">
        <v>12.9</v>
      </c>
      <c r="AH22" s="703">
        <v>9</v>
      </c>
    </row>
    <row r="23" spans="3:35" x14ac:dyDescent="0.2">
      <c r="D23" s="550" t="s">
        <v>422</v>
      </c>
      <c r="G23" s="549"/>
      <c r="H23" s="285"/>
      <c r="I23" s="549"/>
      <c r="J23" s="554"/>
      <c r="K23" s="551"/>
      <c r="L23" s="547">
        <f>IF(OR($A$1&lt;1,$A$1&gt;7),0,HLOOKUP($A$1,TABLE,+AB19+1))</f>
        <v>3.6</v>
      </c>
      <c r="M23" s="551"/>
      <c r="N23" s="552" t="s">
        <v>12</v>
      </c>
      <c r="O23" s="551"/>
      <c r="P23" s="575">
        <f>IF(ISTEXT(L23),"   N/A",ABS(L23-H23))</f>
        <v>3.6</v>
      </c>
      <c r="Q23" s="553"/>
      <c r="R23" s="581"/>
      <c r="S23" s="581"/>
      <c r="Z23" s="714" t="s">
        <v>429</v>
      </c>
      <c r="AA23" s="700" t="s">
        <v>12</v>
      </c>
      <c r="AB23" s="733">
        <v>9</v>
      </c>
      <c r="AC23" s="710">
        <v>55.300000000000004</v>
      </c>
      <c r="AD23" s="710">
        <v>39.300000000000004</v>
      </c>
      <c r="AE23" s="710">
        <v>38.5</v>
      </c>
      <c r="AF23" s="710">
        <v>29.099999999999998</v>
      </c>
      <c r="AG23" s="710">
        <v>25.4</v>
      </c>
      <c r="AH23" s="710">
        <v>17.7</v>
      </c>
      <c r="AI23" s="556"/>
    </row>
    <row r="24" spans="3:35" x14ac:dyDescent="0.2">
      <c r="J24" s="551"/>
      <c r="K24" s="551"/>
      <c r="L24" s="547"/>
      <c r="M24" s="551"/>
      <c r="N24" s="552"/>
      <c r="O24" s="551"/>
      <c r="P24" s="575"/>
      <c r="Q24" s="553"/>
      <c r="R24" s="582"/>
      <c r="S24" s="582"/>
      <c r="Z24" s="714" t="s">
        <v>186</v>
      </c>
      <c r="AA24" s="700" t="s">
        <v>12</v>
      </c>
      <c r="AB24" s="733">
        <v>10</v>
      </c>
      <c r="AC24" s="710">
        <v>57.3</v>
      </c>
      <c r="AD24" s="710">
        <v>52.300000000000004</v>
      </c>
      <c r="AE24" s="710">
        <v>38</v>
      </c>
      <c r="AF24" s="710">
        <v>29.4</v>
      </c>
      <c r="AG24" s="710">
        <v>27.6</v>
      </c>
      <c r="AH24" s="710">
        <v>19.5</v>
      </c>
      <c r="AI24" s="556"/>
    </row>
    <row r="25" spans="3:35" x14ac:dyDescent="0.2">
      <c r="C25" s="537" t="s">
        <v>15</v>
      </c>
      <c r="D25" s="540" t="s">
        <v>65</v>
      </c>
      <c r="H25" s="557">
        <f>SUM(H21:H23)</f>
        <v>0</v>
      </c>
      <c r="J25" s="551"/>
      <c r="K25" s="551"/>
      <c r="L25" s="547">
        <f>IF(OR($A$1&lt;1,$A$1&gt;7),0,HLOOKUP($A$1,TABLE,+AB20+1))</f>
        <v>9.3000000000000007</v>
      </c>
      <c r="M25" s="551"/>
      <c r="N25" s="552" t="s">
        <v>12</v>
      </c>
      <c r="O25" s="551"/>
      <c r="P25" s="575">
        <f>IF(ISTEXT(L25),"   N/A",ABS(L25-H25))</f>
        <v>9.3000000000000007</v>
      </c>
      <c r="Q25" s="553"/>
      <c r="R25" s="581"/>
      <c r="S25" s="581"/>
      <c r="Z25" s="714" t="s">
        <v>187</v>
      </c>
      <c r="AA25" s="700" t="s">
        <v>12</v>
      </c>
      <c r="AB25" s="733">
        <v>11</v>
      </c>
      <c r="AC25" s="710">
        <v>33.5</v>
      </c>
      <c r="AD25" s="710">
        <v>33.200000000000003</v>
      </c>
      <c r="AE25" s="710">
        <v>24.6</v>
      </c>
      <c r="AF25" s="710">
        <v>21.5</v>
      </c>
      <c r="AG25" s="710">
        <v>19.7</v>
      </c>
      <c r="AH25" s="710">
        <v>8.1</v>
      </c>
      <c r="AI25" s="556"/>
    </row>
    <row r="26" spans="3:35" x14ac:dyDescent="0.2">
      <c r="J26" s="551"/>
      <c r="K26" s="551"/>
      <c r="L26" s="547"/>
      <c r="M26" s="551"/>
      <c r="N26" s="558"/>
      <c r="O26" s="551"/>
      <c r="P26" s="575"/>
      <c r="Q26" s="553"/>
      <c r="R26" s="582"/>
      <c r="S26" s="582"/>
      <c r="Z26" s="714" t="s">
        <v>188</v>
      </c>
      <c r="AA26" s="700" t="s">
        <v>12</v>
      </c>
      <c r="AB26" s="733">
        <v>12</v>
      </c>
      <c r="AC26" s="710">
        <v>9.1999999999999993</v>
      </c>
      <c r="AD26" s="713">
        <v>14.499999999999998</v>
      </c>
      <c r="AE26" s="710">
        <v>37.4</v>
      </c>
      <c r="AF26" s="710">
        <v>49</v>
      </c>
      <c r="AG26" s="710">
        <v>52.7</v>
      </c>
      <c r="AH26" s="710">
        <v>72.399999999999991</v>
      </c>
      <c r="AI26" s="556"/>
    </row>
    <row r="27" spans="3:35" x14ac:dyDescent="0.2">
      <c r="D27" s="540" t="s">
        <v>420</v>
      </c>
      <c r="H27" s="285"/>
      <c r="J27" s="551"/>
      <c r="K27" s="551"/>
      <c r="L27" s="547">
        <f>IF(OR($A$1&lt;1,$A$1&gt;7),0,HLOOKUP($A$1,TABLE,+AB21+1))</f>
        <v>4</v>
      </c>
      <c r="M27" s="551"/>
      <c r="N27" s="552" t="s">
        <v>12</v>
      </c>
      <c r="O27" s="551"/>
      <c r="P27" s="575">
        <f>IF(ISTEXT(L27),"   N/A",ABS(L27-H27))</f>
        <v>4</v>
      </c>
      <c r="Q27" s="553"/>
      <c r="R27" s="581"/>
      <c r="S27" s="581"/>
      <c r="Z27" s="714" t="s">
        <v>430</v>
      </c>
      <c r="AA27" s="700" t="s">
        <v>12</v>
      </c>
      <c r="AB27" s="733">
        <v>13</v>
      </c>
      <c r="AC27" s="710">
        <v>2.1999999999999997</v>
      </c>
      <c r="AD27" s="713">
        <v>1.7000000000000002</v>
      </c>
      <c r="AE27" s="710">
        <v>3</v>
      </c>
      <c r="AF27" s="710">
        <v>3.8</v>
      </c>
      <c r="AG27" s="710">
        <v>4.3</v>
      </c>
      <c r="AH27" s="710">
        <v>5.6000000000000005</v>
      </c>
      <c r="AI27" s="556"/>
    </row>
    <row r="28" spans="3:35" x14ac:dyDescent="0.2">
      <c r="J28" s="551"/>
      <c r="K28" s="551"/>
      <c r="L28" s="547"/>
      <c r="M28" s="551"/>
      <c r="N28" s="558"/>
      <c r="O28" s="551"/>
      <c r="P28" s="575"/>
      <c r="Q28" s="553"/>
      <c r="R28" s="582"/>
      <c r="S28" s="582"/>
      <c r="Z28" s="714" t="s">
        <v>431</v>
      </c>
      <c r="AA28" s="700" t="s">
        <v>12</v>
      </c>
      <c r="AB28" s="733">
        <v>14</v>
      </c>
      <c r="AC28" s="710">
        <v>3</v>
      </c>
      <c r="AD28" s="713">
        <v>2.4</v>
      </c>
      <c r="AE28" s="710">
        <v>4.7</v>
      </c>
      <c r="AF28" s="710">
        <v>6.8000000000000007</v>
      </c>
      <c r="AG28" s="710">
        <v>7.9</v>
      </c>
      <c r="AH28" s="710">
        <v>11.799999999999999</v>
      </c>
      <c r="AI28" s="556"/>
    </row>
    <row r="29" spans="3:35" x14ac:dyDescent="0.2">
      <c r="J29" s="551"/>
      <c r="K29" s="551"/>
      <c r="L29" s="547"/>
      <c r="M29" s="551"/>
      <c r="N29" s="558"/>
      <c r="O29" s="551"/>
      <c r="P29" s="575"/>
      <c r="Q29" s="553"/>
      <c r="R29" s="582"/>
      <c r="S29" s="582"/>
      <c r="Z29" s="714" t="s">
        <v>190</v>
      </c>
      <c r="AA29" s="700" t="s">
        <v>12</v>
      </c>
      <c r="AB29" s="733">
        <v>15</v>
      </c>
      <c r="AC29" s="710">
        <v>10</v>
      </c>
      <c r="AD29" s="713">
        <v>18.2</v>
      </c>
      <c r="AE29" s="710">
        <v>28.4</v>
      </c>
      <c r="AF29" s="710">
        <v>22.2</v>
      </c>
      <c r="AG29" s="710">
        <v>19.3</v>
      </c>
      <c r="AH29" s="710">
        <v>17.8</v>
      </c>
      <c r="AI29" s="556"/>
    </row>
    <row r="30" spans="3:35" ht="18" x14ac:dyDescent="0.25">
      <c r="D30" s="559" t="s">
        <v>125</v>
      </c>
      <c r="J30" s="551"/>
      <c r="K30" s="551"/>
      <c r="L30" s="547"/>
      <c r="M30" s="551"/>
      <c r="N30" s="558"/>
      <c r="O30" s="551"/>
      <c r="P30" s="575"/>
      <c r="Q30" s="553"/>
      <c r="R30" s="582"/>
      <c r="S30" s="582"/>
      <c r="Z30" s="714" t="s">
        <v>189</v>
      </c>
      <c r="AA30" s="700" t="s">
        <v>12</v>
      </c>
      <c r="AB30" s="733">
        <v>16</v>
      </c>
      <c r="AC30" s="710">
        <v>23</v>
      </c>
      <c r="AD30" s="713">
        <v>27.700000000000003</v>
      </c>
      <c r="AE30" s="710">
        <v>7.0000000000000009</v>
      </c>
      <c r="AF30" s="710">
        <v>4.1000000000000005</v>
      </c>
      <c r="AG30" s="710">
        <v>2.8000000000000003</v>
      </c>
      <c r="AH30" s="710">
        <v>6.3</v>
      </c>
      <c r="AI30" s="556"/>
    </row>
    <row r="31" spans="3:35" x14ac:dyDescent="0.2">
      <c r="J31" s="551"/>
      <c r="K31" s="551"/>
      <c r="L31" s="547"/>
      <c r="M31" s="551"/>
      <c r="N31" s="558"/>
      <c r="O31" s="551"/>
      <c r="P31" s="575"/>
      <c r="Q31" s="553"/>
      <c r="R31" s="582"/>
      <c r="S31" s="582"/>
      <c r="Z31" s="714"/>
      <c r="AA31" s="700"/>
      <c r="AC31" s="710"/>
      <c r="AD31" s="713"/>
      <c r="AE31" s="710"/>
      <c r="AF31" s="710"/>
      <c r="AG31" s="710"/>
      <c r="AH31" s="710"/>
      <c r="AI31" s="556"/>
    </row>
    <row r="32" spans="3:35" x14ac:dyDescent="0.2">
      <c r="D32" s="550" t="s">
        <v>92</v>
      </c>
      <c r="G32" s="540" t="s">
        <v>19</v>
      </c>
      <c r="H32" s="285"/>
      <c r="J32" s="555" t="e">
        <f>+(H32/NR)*100</f>
        <v>#DIV/0!</v>
      </c>
      <c r="K32" s="560" t="s">
        <v>11</v>
      </c>
      <c r="L32" s="547">
        <f>IF(OR($A$1&lt;1,$A$1&gt;7),0,HLOOKUP($A$1,TABLE,+AB22+1))</f>
        <v>34.300000000000004</v>
      </c>
      <c r="M32" s="561"/>
      <c r="N32" s="560" t="s">
        <v>12</v>
      </c>
      <c r="O32" s="561"/>
      <c r="P32" s="575" t="e">
        <f>IF(ISTEXT(L32),"   N/A",ABS(L32-J32))</f>
        <v>#DIV/0!</v>
      </c>
      <c r="Q32" s="548"/>
      <c r="R32" s="581"/>
      <c r="S32" s="581"/>
      <c r="Z32" s="714"/>
      <c r="AA32" s="700"/>
      <c r="AC32" s="710"/>
      <c r="AD32" s="713"/>
      <c r="AE32" s="710"/>
      <c r="AF32" s="710"/>
      <c r="AG32" s="710"/>
      <c r="AH32" s="710"/>
      <c r="AI32" s="556"/>
    </row>
    <row r="33" spans="3:35" x14ac:dyDescent="0.2">
      <c r="J33" s="561"/>
      <c r="K33" s="561"/>
      <c r="L33" s="562"/>
      <c r="M33" s="561"/>
      <c r="N33" s="561"/>
      <c r="O33" s="561"/>
      <c r="P33" s="576"/>
      <c r="Q33" s="548"/>
      <c r="R33" s="582"/>
      <c r="S33" s="582"/>
      <c r="Z33" s="714"/>
      <c r="AA33" s="700"/>
      <c r="AC33" s="710"/>
      <c r="AD33" s="713"/>
      <c r="AE33" s="710"/>
      <c r="AF33" s="710"/>
      <c r="AG33" s="710"/>
      <c r="AH33" s="710"/>
      <c r="AI33" s="556"/>
    </row>
    <row r="34" spans="3:35" x14ac:dyDescent="0.2">
      <c r="D34" s="550" t="s">
        <v>93</v>
      </c>
      <c r="G34" s="540" t="s">
        <v>19</v>
      </c>
      <c r="H34" s="285"/>
      <c r="J34" s="555" t="e">
        <f>+(H34/NR)*100</f>
        <v>#DIV/0!</v>
      </c>
      <c r="K34" s="560" t="s">
        <v>11</v>
      </c>
      <c r="L34" s="547">
        <f>IF(OR($A$1&lt;1,$A$1&gt;7),0,HLOOKUP($A$1,TABLE,+AB23+1))</f>
        <v>55.300000000000004</v>
      </c>
      <c r="M34" s="561"/>
      <c r="N34" s="560" t="s">
        <v>12</v>
      </c>
      <c r="O34" s="561"/>
      <c r="P34" s="575" t="e">
        <f>IF(ISTEXT(L34),"   N/A",ABS(L34-J34))</f>
        <v>#DIV/0!</v>
      </c>
      <c r="Q34" s="548"/>
      <c r="R34" s="581"/>
      <c r="S34" s="581"/>
      <c r="Z34" s="714"/>
      <c r="AA34" s="700"/>
      <c r="AC34" s="713"/>
      <c r="AD34" s="713"/>
      <c r="AE34" s="713"/>
      <c r="AF34" s="713"/>
      <c r="AG34" s="713"/>
      <c r="AH34" s="713"/>
      <c r="AI34" s="556"/>
    </row>
    <row r="35" spans="3:35" x14ac:dyDescent="0.2">
      <c r="D35" s="550"/>
      <c r="H35" s="501"/>
      <c r="J35" s="554"/>
      <c r="K35" s="560"/>
      <c r="L35" s="547"/>
      <c r="M35" s="561"/>
      <c r="N35" s="560"/>
      <c r="O35" s="561"/>
      <c r="P35" s="575"/>
      <c r="Q35" s="548"/>
      <c r="R35" s="582"/>
      <c r="S35" s="582"/>
      <c r="Z35" s="714"/>
      <c r="AA35" s="700"/>
      <c r="AC35" s="713"/>
      <c r="AD35" s="713"/>
      <c r="AE35" s="713"/>
      <c r="AF35" s="713"/>
      <c r="AG35" s="713"/>
      <c r="AH35" s="713"/>
      <c r="AI35" s="556"/>
    </row>
    <row r="36" spans="3:35" x14ac:dyDescent="0.2">
      <c r="E36" s="540" t="s">
        <v>459</v>
      </c>
      <c r="J36" s="561"/>
      <c r="K36" s="561"/>
      <c r="L36" s="547"/>
      <c r="M36" s="561"/>
      <c r="N36" s="560"/>
      <c r="O36" s="561"/>
      <c r="P36" s="575"/>
      <c r="Q36" s="548"/>
      <c r="R36" s="582"/>
      <c r="S36" s="582"/>
      <c r="Z36" s="714"/>
      <c r="AA36" s="700"/>
      <c r="AC36" s="711"/>
      <c r="AD36" s="713"/>
      <c r="AE36" s="713"/>
      <c r="AF36" s="713"/>
      <c r="AG36" s="713"/>
      <c r="AH36" s="713"/>
      <c r="AI36" s="556"/>
    </row>
    <row r="37" spans="3:35" hidden="1" x14ac:dyDescent="0.2">
      <c r="J37" s="561"/>
      <c r="K37" s="561"/>
      <c r="L37" s="547"/>
      <c r="M37" s="561"/>
      <c r="N37" s="560"/>
      <c r="O37" s="561"/>
      <c r="P37" s="575"/>
      <c r="Q37" s="548"/>
      <c r="R37" s="582"/>
      <c r="S37" s="582"/>
      <c r="Z37" s="714"/>
      <c r="AA37" s="700"/>
      <c r="AC37" s="713"/>
      <c r="AD37" s="713"/>
      <c r="AE37" s="713"/>
      <c r="AF37" s="713"/>
      <c r="AG37" s="713"/>
      <c r="AH37" s="713"/>
      <c r="AI37" s="556"/>
    </row>
    <row r="38" spans="3:35" hidden="1" x14ac:dyDescent="0.2">
      <c r="J38" s="561"/>
      <c r="K38" s="561"/>
      <c r="L38" s="547"/>
      <c r="M38" s="561"/>
      <c r="N38" s="560"/>
      <c r="O38" s="561"/>
      <c r="P38" s="575"/>
      <c r="Q38" s="548"/>
      <c r="R38" s="582"/>
      <c r="S38" s="582"/>
      <c r="Z38" s="714"/>
      <c r="AA38" s="700"/>
      <c r="AC38" s="713"/>
      <c r="AD38" s="713"/>
      <c r="AE38" s="713"/>
      <c r="AF38" s="713"/>
      <c r="AG38" s="713"/>
      <c r="AH38" s="713"/>
      <c r="AI38" s="556"/>
    </row>
    <row r="39" spans="3:35" x14ac:dyDescent="0.2">
      <c r="F39" s="549" t="s">
        <v>146</v>
      </c>
      <c r="J39" s="563">
        <v>0</v>
      </c>
      <c r="K39" s="560" t="s">
        <v>11</v>
      </c>
      <c r="L39" s="547">
        <f>IF(OR($A$1&lt;1,$A$1&gt;7),0,HLOOKUP($A$1,TABLE,+AB24+1))</f>
        <v>57.3</v>
      </c>
      <c r="M39" s="561"/>
      <c r="N39" s="560" t="s">
        <v>12</v>
      </c>
      <c r="O39" s="561"/>
      <c r="P39" s="575">
        <f>IF(ISTEXT(L39),"   N/A",ABS(L39-J39))</f>
        <v>57.3</v>
      </c>
      <c r="Q39" s="548"/>
      <c r="R39" s="581"/>
      <c r="S39" s="581"/>
      <c r="Z39" s="714"/>
      <c r="AA39" s="700"/>
      <c r="AC39" s="711"/>
      <c r="AD39" s="713"/>
      <c r="AE39" s="713"/>
      <c r="AF39" s="713"/>
      <c r="AG39" s="713"/>
      <c r="AH39" s="713"/>
      <c r="AI39" s="556"/>
    </row>
    <row r="40" spans="3:35" x14ac:dyDescent="0.2">
      <c r="F40" s="549"/>
      <c r="J40" s="561"/>
      <c r="K40" s="561"/>
      <c r="L40" s="547"/>
      <c r="M40" s="561"/>
      <c r="N40" s="560"/>
      <c r="O40" s="561"/>
      <c r="P40" s="575"/>
      <c r="Q40" s="548"/>
      <c r="R40" s="582"/>
      <c r="S40" s="582"/>
      <c r="AC40" s="710"/>
      <c r="AD40" s="710"/>
      <c r="AE40" s="710"/>
      <c r="AF40" s="710"/>
      <c r="AG40" s="710"/>
      <c r="AH40" s="710"/>
      <c r="AI40" s="556"/>
    </row>
    <row r="41" spans="3:35" x14ac:dyDescent="0.2">
      <c r="F41" s="549" t="s">
        <v>147</v>
      </c>
      <c r="J41" s="563">
        <v>0</v>
      </c>
      <c r="K41" s="560" t="s">
        <v>11</v>
      </c>
      <c r="L41" s="547">
        <f>IF(OR($A$1&lt;1,$A$1&gt;7),0,HLOOKUP($A$1,TABLE,+AB25+1))</f>
        <v>33.5</v>
      </c>
      <c r="M41" s="561"/>
      <c r="N41" s="560" t="s">
        <v>12</v>
      </c>
      <c r="O41" s="561"/>
      <c r="P41" s="575">
        <f>IF(ISTEXT(L41),"   N/A",ABS(L41-J41))</f>
        <v>33.5</v>
      </c>
      <c r="Q41" s="548"/>
      <c r="R41" s="581"/>
      <c r="S41" s="581"/>
      <c r="AC41" s="710"/>
      <c r="AD41" s="710"/>
      <c r="AE41" s="710"/>
      <c r="AF41" s="710"/>
      <c r="AG41" s="710"/>
      <c r="AH41" s="710"/>
      <c r="AI41" s="556"/>
    </row>
    <row r="42" spans="3:35" x14ac:dyDescent="0.2">
      <c r="H42" s="564" t="s">
        <v>423</v>
      </c>
      <c r="J42" s="561"/>
      <c r="K42" s="561"/>
      <c r="L42" s="547"/>
      <c r="M42" s="561"/>
      <c r="N42" s="560"/>
      <c r="O42" s="561"/>
      <c r="P42" s="575"/>
      <c r="Q42" s="548"/>
      <c r="R42" s="582"/>
      <c r="S42" s="582"/>
      <c r="AB42" s="724"/>
      <c r="AC42" s="710"/>
      <c r="AD42" s="710"/>
      <c r="AE42" s="710"/>
      <c r="AF42" s="710"/>
      <c r="AG42" s="710"/>
      <c r="AH42" s="710"/>
      <c r="AI42" s="556"/>
    </row>
    <row r="43" spans="3:35" hidden="1" x14ac:dyDescent="0.2">
      <c r="E43" s="549"/>
      <c r="J43" s="561"/>
      <c r="K43" s="561"/>
      <c r="L43" s="547"/>
      <c r="M43" s="561"/>
      <c r="N43" s="560"/>
      <c r="O43" s="561"/>
      <c r="P43" s="575"/>
      <c r="Q43" s="548"/>
      <c r="R43" s="582"/>
      <c r="S43" s="582"/>
      <c r="AB43" s="724"/>
      <c r="AC43" s="710"/>
      <c r="AD43" s="710"/>
      <c r="AE43" s="710"/>
      <c r="AF43" s="710"/>
      <c r="AG43" s="710"/>
      <c r="AH43" s="710"/>
      <c r="AI43" s="556"/>
    </row>
    <row r="44" spans="3:35" x14ac:dyDescent="0.2">
      <c r="F44" s="549" t="s">
        <v>148</v>
      </c>
      <c r="J44" s="563">
        <v>0</v>
      </c>
      <c r="K44" s="560" t="s">
        <v>11</v>
      </c>
      <c r="L44" s="547">
        <f>IF(OR($A$1&lt;1,$A$1&gt;7),0,HLOOKUP($A$1,TABLE,+AB26+1))</f>
        <v>9.1999999999999993</v>
      </c>
      <c r="M44" s="561"/>
      <c r="N44" s="560" t="s">
        <v>12</v>
      </c>
      <c r="O44" s="561"/>
      <c r="P44" s="575">
        <f>IF(ISTEXT(L44),"   N/A",ABS(L44-J44))</f>
        <v>9.1999999999999993</v>
      </c>
      <c r="Q44" s="548"/>
      <c r="R44" s="581"/>
      <c r="S44" s="581"/>
      <c r="AB44" s="724"/>
      <c r="AC44" s="710"/>
      <c r="AD44" s="710"/>
      <c r="AE44" s="710"/>
      <c r="AF44" s="710"/>
      <c r="AG44" s="710"/>
      <c r="AH44" s="710"/>
      <c r="AI44" s="556"/>
    </row>
    <row r="45" spans="3:35" x14ac:dyDescent="0.2">
      <c r="H45" s="564" t="s">
        <v>424</v>
      </c>
      <c r="J45" s="561"/>
      <c r="K45" s="561"/>
      <c r="L45" s="547"/>
      <c r="M45" s="561"/>
      <c r="N45" s="560"/>
      <c r="O45" s="561"/>
      <c r="P45" s="575"/>
      <c r="Q45" s="548"/>
      <c r="R45" s="582"/>
      <c r="S45" s="582"/>
      <c r="AB45" s="724"/>
      <c r="AC45" s="710"/>
      <c r="AD45" s="710"/>
      <c r="AE45" s="710"/>
      <c r="AF45" s="710"/>
      <c r="AG45" s="710"/>
      <c r="AH45" s="710"/>
      <c r="AI45" s="556"/>
    </row>
    <row r="46" spans="3:35" hidden="1" x14ac:dyDescent="0.2">
      <c r="C46" s="565"/>
      <c r="D46" s="565"/>
      <c r="H46" s="564"/>
      <c r="J46" s="561"/>
      <c r="K46" s="561"/>
      <c r="L46" s="547"/>
      <c r="M46" s="561"/>
      <c r="N46" s="560"/>
      <c r="O46" s="561"/>
      <c r="P46" s="575"/>
      <c r="Q46" s="548"/>
      <c r="R46" s="582"/>
      <c r="S46" s="582"/>
      <c r="AB46" s="724"/>
      <c r="AC46" s="710"/>
      <c r="AD46" s="710"/>
      <c r="AE46" s="710"/>
      <c r="AF46" s="710"/>
      <c r="AG46" s="710"/>
      <c r="AH46" s="710"/>
      <c r="AI46" s="556"/>
    </row>
    <row r="47" spans="3:35" hidden="1" x14ac:dyDescent="0.2">
      <c r="C47" s="565"/>
      <c r="D47" s="565"/>
      <c r="H47" s="564"/>
      <c r="J47" s="561"/>
      <c r="K47" s="561"/>
      <c r="L47" s="547"/>
      <c r="M47" s="561"/>
      <c r="N47" s="560"/>
      <c r="O47" s="561"/>
      <c r="P47" s="575"/>
      <c r="Q47" s="548"/>
      <c r="R47" s="582"/>
      <c r="S47" s="582"/>
      <c r="AB47" s="724"/>
      <c r="AC47" s="710"/>
      <c r="AD47" s="710"/>
      <c r="AE47" s="710"/>
      <c r="AF47" s="710"/>
      <c r="AG47" s="710"/>
      <c r="AH47" s="710"/>
      <c r="AI47" s="556"/>
    </row>
    <row r="48" spans="3:35" x14ac:dyDescent="0.2">
      <c r="C48" s="565"/>
      <c r="D48" s="565"/>
      <c r="H48" s="566" t="str">
        <f>IF(J48=100,"Total","Total - should equal 100%")</f>
        <v>Total - should equal 100%</v>
      </c>
      <c r="I48" s="342"/>
      <c r="J48" s="567">
        <f>+SUM(J39:J44)</f>
        <v>0</v>
      </c>
      <c r="K48" s="332" t="s">
        <v>11</v>
      </c>
      <c r="L48" s="547"/>
      <c r="M48" s="561"/>
      <c r="N48" s="560"/>
      <c r="O48" s="561"/>
      <c r="P48" s="575"/>
      <c r="Q48" s="548"/>
      <c r="R48" s="582"/>
      <c r="S48" s="582"/>
      <c r="AB48" s="724"/>
      <c r="AC48" s="710"/>
      <c r="AD48" s="710"/>
      <c r="AE48" s="710"/>
      <c r="AF48" s="710"/>
      <c r="AG48" s="710"/>
      <c r="AH48" s="710"/>
      <c r="AI48" s="556"/>
    </row>
    <row r="49" spans="3:35" x14ac:dyDescent="0.2">
      <c r="C49" s="565"/>
      <c r="D49" s="565"/>
      <c r="J49" s="561"/>
      <c r="K49" s="561"/>
      <c r="L49" s="547"/>
      <c r="M49" s="561"/>
      <c r="N49" s="560"/>
      <c r="O49" s="561"/>
      <c r="P49" s="575"/>
      <c r="Q49" s="548"/>
      <c r="R49" s="582"/>
      <c r="S49" s="582"/>
      <c r="AB49" s="724"/>
      <c r="AC49" s="710"/>
      <c r="AD49" s="710"/>
      <c r="AE49" s="710"/>
      <c r="AF49" s="710"/>
      <c r="AG49" s="710"/>
      <c r="AH49" s="710"/>
      <c r="AI49" s="556"/>
    </row>
    <row r="50" spans="3:35" x14ac:dyDescent="0.2">
      <c r="C50" s="565"/>
      <c r="D50" s="565"/>
      <c r="J50" s="561"/>
      <c r="K50" s="561"/>
      <c r="L50" s="547"/>
      <c r="M50" s="561"/>
      <c r="N50" s="560"/>
      <c r="O50" s="561"/>
      <c r="P50" s="575"/>
      <c r="Q50" s="548"/>
      <c r="R50" s="582"/>
      <c r="S50" s="582"/>
      <c r="AB50" s="724"/>
      <c r="AC50" s="710"/>
      <c r="AD50" s="710"/>
      <c r="AE50" s="710"/>
      <c r="AF50" s="710"/>
      <c r="AG50" s="710"/>
      <c r="AH50" s="710"/>
      <c r="AI50" s="556"/>
    </row>
    <row r="51" spans="3:35" x14ac:dyDescent="0.2">
      <c r="C51" s="565"/>
      <c r="D51" s="550" t="s">
        <v>94</v>
      </c>
      <c r="G51" s="540" t="s">
        <v>19</v>
      </c>
      <c r="H51" s="285"/>
      <c r="J51" s="555" t="e">
        <f>+(H51/NR)*100</f>
        <v>#DIV/0!</v>
      </c>
      <c r="K51" s="560" t="s">
        <v>11</v>
      </c>
      <c r="L51" s="547">
        <f>IF(OR($A$1&lt;1,$A$1&gt;7),0,HLOOKUP($A$1,TABLE,+AB27+1))</f>
        <v>2.1999999999999997</v>
      </c>
      <c r="M51" s="561"/>
      <c r="N51" s="560" t="s">
        <v>12</v>
      </c>
      <c r="O51" s="561"/>
      <c r="P51" s="575" t="e">
        <f>IF(ISTEXT(L51),"   N/A",ABS(L51-J51))</f>
        <v>#DIV/0!</v>
      </c>
      <c r="Q51" s="548"/>
      <c r="R51" s="581"/>
      <c r="S51" s="581"/>
      <c r="AB51" s="724"/>
    </row>
    <row r="52" spans="3:35" x14ac:dyDescent="0.2">
      <c r="C52" s="565"/>
      <c r="J52" s="561"/>
      <c r="K52" s="561"/>
      <c r="L52" s="547"/>
      <c r="M52" s="561"/>
      <c r="N52" s="560"/>
      <c r="O52" s="561"/>
      <c r="P52" s="575"/>
      <c r="Q52" s="548"/>
      <c r="R52" s="582"/>
      <c r="S52" s="582"/>
      <c r="AB52" s="724"/>
    </row>
    <row r="53" spans="3:35" x14ac:dyDescent="0.2">
      <c r="C53" s="565"/>
      <c r="J53" s="561"/>
      <c r="K53" s="561"/>
      <c r="L53" s="562"/>
      <c r="M53" s="561"/>
      <c r="N53" s="561"/>
      <c r="O53" s="561"/>
      <c r="P53" s="576"/>
      <c r="Q53" s="548"/>
      <c r="R53" s="582"/>
      <c r="S53" s="582"/>
      <c r="AB53" s="724"/>
    </row>
    <row r="54" spans="3:35" x14ac:dyDescent="0.2">
      <c r="C54" s="565"/>
      <c r="D54" s="550" t="s">
        <v>95</v>
      </c>
      <c r="G54" s="540" t="s">
        <v>19</v>
      </c>
      <c r="H54" s="285"/>
      <c r="J54" s="555" t="e">
        <f>+(H54/NR)*100</f>
        <v>#DIV/0!</v>
      </c>
      <c r="K54" s="560" t="s">
        <v>11</v>
      </c>
      <c r="L54" s="547">
        <f>IF(OR($A$1&lt;1,$A$1&gt;7),0,HLOOKUP($A$1,TABLE,+AB28+1))</f>
        <v>3</v>
      </c>
      <c r="M54" s="561"/>
      <c r="N54" s="560" t="s">
        <v>12</v>
      </c>
      <c r="O54" s="561"/>
      <c r="P54" s="575" t="e">
        <f>IF(ISTEXT(L54),"   N/A",ABS(L54-J54))</f>
        <v>#DIV/0!</v>
      </c>
      <c r="Q54" s="548"/>
      <c r="R54" s="581"/>
      <c r="S54" s="581"/>
      <c r="AB54" s="724"/>
    </row>
    <row r="55" spans="3:35" x14ac:dyDescent="0.2">
      <c r="C55" s="565"/>
      <c r="D55" s="565"/>
      <c r="E55" s="565"/>
      <c r="F55" s="565"/>
      <c r="G55" s="565"/>
      <c r="H55" s="565"/>
      <c r="I55" s="565"/>
      <c r="J55" s="554"/>
      <c r="K55" s="554"/>
      <c r="L55" s="568"/>
      <c r="M55" s="554"/>
      <c r="N55" s="554"/>
      <c r="O55" s="554"/>
      <c r="P55" s="575"/>
      <c r="Q55" s="548"/>
      <c r="R55" s="582"/>
      <c r="S55" s="582"/>
      <c r="AB55" s="724"/>
    </row>
    <row r="56" spans="3:35" x14ac:dyDescent="0.2">
      <c r="C56" s="565"/>
      <c r="D56" s="565"/>
      <c r="E56" s="565"/>
      <c r="F56" s="565"/>
      <c r="G56" s="565"/>
      <c r="H56" s="565"/>
      <c r="I56" s="565"/>
      <c r="J56" s="554"/>
      <c r="K56" s="554"/>
      <c r="L56" s="568"/>
      <c r="M56" s="554"/>
      <c r="N56" s="554"/>
      <c r="O56" s="554"/>
      <c r="P56" s="575"/>
      <c r="Q56" s="548"/>
      <c r="R56" s="582"/>
      <c r="S56" s="582"/>
      <c r="AB56" s="724"/>
    </row>
    <row r="57" spans="3:35" x14ac:dyDescent="0.2">
      <c r="C57" s="565"/>
      <c r="D57" s="550" t="s">
        <v>140</v>
      </c>
      <c r="E57" s="565"/>
      <c r="F57" s="565"/>
      <c r="G57" s="565"/>
      <c r="H57" s="565"/>
      <c r="I57" s="565"/>
      <c r="J57" s="554"/>
      <c r="K57" s="554"/>
      <c r="L57" s="568"/>
      <c r="M57" s="554"/>
      <c r="N57" s="554"/>
      <c r="O57" s="554"/>
      <c r="P57" s="575"/>
      <c r="Q57" s="548"/>
      <c r="R57" s="582"/>
      <c r="S57" s="582"/>
      <c r="AB57" s="724"/>
    </row>
    <row r="58" spans="3:35" x14ac:dyDescent="0.2">
      <c r="C58" s="565"/>
      <c r="D58" s="540" t="s">
        <v>139</v>
      </c>
      <c r="E58" s="565"/>
      <c r="F58" s="565"/>
      <c r="G58" s="540" t="s">
        <v>19</v>
      </c>
      <c r="H58" s="285"/>
      <c r="I58" s="565"/>
      <c r="J58" s="555" t="e">
        <f>+(H58/NR)*100</f>
        <v>#DIV/0!</v>
      </c>
      <c r="K58" s="560" t="s">
        <v>11</v>
      </c>
      <c r="L58" s="547">
        <f>IF(OR($A$1&lt;1,$A$1&gt;7),0,HLOOKUP($A$1,TABLE,+AB29+1))</f>
        <v>10</v>
      </c>
      <c r="M58" s="554"/>
      <c r="N58" s="560" t="s">
        <v>12</v>
      </c>
      <c r="O58" s="554"/>
      <c r="P58" s="575" t="e">
        <f>IF(ISTEXT(L58),"   N/A",ABS(L58-J58))</f>
        <v>#DIV/0!</v>
      </c>
      <c r="Q58" s="548"/>
      <c r="R58" s="581"/>
      <c r="S58" s="581"/>
      <c r="AB58" s="724"/>
    </row>
    <row r="59" spans="3:35" x14ac:dyDescent="0.2">
      <c r="C59" s="565"/>
      <c r="D59" s="565"/>
      <c r="E59" s="565"/>
      <c r="F59" s="565"/>
      <c r="G59" s="565"/>
      <c r="H59" s="565"/>
      <c r="I59" s="565"/>
      <c r="J59" s="565"/>
      <c r="K59" s="565"/>
      <c r="L59" s="569"/>
      <c r="M59" s="565"/>
      <c r="N59" s="565"/>
      <c r="O59" s="565"/>
      <c r="P59" s="577"/>
      <c r="R59" s="582"/>
      <c r="S59" s="582"/>
      <c r="AB59" s="724"/>
    </row>
    <row r="60" spans="3:35" x14ac:dyDescent="0.2">
      <c r="C60" s="565"/>
      <c r="D60" s="550" t="s">
        <v>138</v>
      </c>
      <c r="E60" s="565"/>
      <c r="F60" s="565"/>
      <c r="G60" s="565"/>
      <c r="H60" s="565"/>
      <c r="I60" s="565"/>
      <c r="J60" s="565"/>
      <c r="K60" s="565"/>
      <c r="L60" s="569"/>
      <c r="M60" s="565"/>
      <c r="N60" s="565"/>
      <c r="O60" s="565"/>
      <c r="P60" s="577"/>
      <c r="R60" s="582"/>
      <c r="S60" s="582"/>
      <c r="AB60" s="724"/>
    </row>
    <row r="61" spans="3:35" x14ac:dyDescent="0.2">
      <c r="C61" s="565"/>
      <c r="D61" s="540" t="s">
        <v>139</v>
      </c>
      <c r="E61" s="565"/>
      <c r="F61" s="565"/>
      <c r="G61" s="540" t="s">
        <v>19</v>
      </c>
      <c r="H61" s="285"/>
      <c r="I61" s="565"/>
      <c r="J61" s="555" t="e">
        <f>+(H61/NR)*100</f>
        <v>#DIV/0!</v>
      </c>
      <c r="K61" s="560" t="s">
        <v>11</v>
      </c>
      <c r="L61" s="547">
        <f>IF(OR($A$1&lt;1,$A$1&gt;7),0,HLOOKUP($A$1,TABLE,+AB30+1))</f>
        <v>23</v>
      </c>
      <c r="M61" s="554"/>
      <c r="N61" s="560" t="s">
        <v>12</v>
      </c>
      <c r="O61" s="554"/>
      <c r="P61" s="575" t="e">
        <f>IF(ISTEXT(L61),"   N/A",ABS(L61-J61))</f>
        <v>#DIV/0!</v>
      </c>
      <c r="R61" s="581"/>
      <c r="S61" s="581"/>
      <c r="AB61" s="724"/>
    </row>
    <row r="62" spans="3:35" x14ac:dyDescent="0.2">
      <c r="C62" s="565"/>
      <c r="D62" s="565"/>
      <c r="E62" s="565"/>
      <c r="F62" s="565"/>
      <c r="G62" s="565"/>
      <c r="H62" s="565"/>
      <c r="I62" s="565"/>
      <c r="J62" s="554"/>
      <c r="K62" s="554"/>
      <c r="L62" s="568"/>
      <c r="M62" s="565"/>
      <c r="N62" s="565"/>
      <c r="O62" s="565"/>
      <c r="P62" s="575"/>
      <c r="R62" s="582"/>
      <c r="S62" s="582"/>
      <c r="AB62" s="724"/>
    </row>
    <row r="63" spans="3:35" x14ac:dyDescent="0.2">
      <c r="C63" s="565"/>
      <c r="D63" s="565"/>
      <c r="E63" s="565"/>
      <c r="F63" s="565"/>
      <c r="G63" s="565"/>
      <c r="H63" s="565"/>
      <c r="I63" s="565"/>
      <c r="J63" s="554"/>
      <c r="K63" s="554"/>
      <c r="L63" s="568"/>
      <c r="M63" s="565"/>
      <c r="N63" s="565"/>
      <c r="O63" s="565"/>
      <c r="P63" s="575"/>
      <c r="AB63" s="724"/>
    </row>
    <row r="64" spans="3:35" x14ac:dyDescent="0.2">
      <c r="C64" s="565"/>
      <c r="D64" s="565"/>
      <c r="E64" s="565"/>
      <c r="F64" s="565"/>
      <c r="G64" s="565"/>
      <c r="H64" s="565"/>
      <c r="I64" s="565"/>
      <c r="J64" s="554"/>
      <c r="K64" s="554"/>
      <c r="L64" s="568"/>
      <c r="M64" s="565"/>
      <c r="N64" s="565"/>
      <c r="O64" s="565"/>
      <c r="P64" s="575"/>
      <c r="AB64" s="724"/>
    </row>
    <row r="65" spans="1:28" x14ac:dyDescent="0.2">
      <c r="A65" s="565"/>
      <c r="B65" s="565"/>
      <c r="C65" s="565"/>
      <c r="D65" s="565"/>
      <c r="E65" s="565"/>
      <c r="F65" s="565"/>
      <c r="G65" s="565"/>
      <c r="H65" s="565"/>
      <c r="I65" s="565"/>
      <c r="J65" s="554"/>
      <c r="K65" s="554"/>
      <c r="L65" s="568"/>
      <c r="M65" s="565"/>
      <c r="N65" s="565"/>
      <c r="O65" s="565"/>
      <c r="P65" s="575"/>
      <c r="AB65" s="724"/>
    </row>
    <row r="66" spans="1:28" x14ac:dyDescent="0.2">
      <c r="A66" s="565"/>
      <c r="B66" s="565"/>
      <c r="C66" s="565"/>
      <c r="D66" s="565"/>
      <c r="E66" s="565"/>
      <c r="F66" s="565"/>
      <c r="G66" s="565"/>
      <c r="H66" s="565"/>
      <c r="I66" s="565"/>
      <c r="J66" s="554"/>
      <c r="K66" s="554"/>
      <c r="L66" s="568"/>
      <c r="M66" s="565"/>
      <c r="N66" s="565"/>
      <c r="O66" s="565"/>
      <c r="P66" s="575"/>
    </row>
    <row r="67" spans="1:28" x14ac:dyDescent="0.2">
      <c r="A67" s="565"/>
      <c r="B67" s="565"/>
      <c r="C67" s="565"/>
      <c r="D67" s="565"/>
      <c r="E67" s="565"/>
      <c r="F67" s="565"/>
      <c r="G67" s="565"/>
      <c r="H67" s="565"/>
      <c r="I67" s="565"/>
      <c r="J67" s="554"/>
      <c r="K67" s="554"/>
      <c r="L67" s="568"/>
      <c r="M67" s="565"/>
      <c r="N67" s="565"/>
      <c r="O67" s="565"/>
      <c r="P67" s="575"/>
    </row>
    <row r="68" spans="1:28" x14ac:dyDescent="0.2">
      <c r="A68" s="565"/>
      <c r="B68" s="565"/>
      <c r="C68" s="565"/>
      <c r="D68" s="565"/>
      <c r="E68" s="565"/>
      <c r="F68" s="565"/>
      <c r="G68" s="565"/>
      <c r="H68" s="565"/>
      <c r="I68" s="565"/>
      <c r="J68" s="554"/>
      <c r="K68" s="554"/>
      <c r="L68" s="568"/>
      <c r="M68" s="565"/>
      <c r="N68" s="565"/>
      <c r="O68" s="565"/>
      <c r="P68" s="575"/>
    </row>
    <row r="69" spans="1:28" x14ac:dyDescent="0.2">
      <c r="A69" s="565"/>
      <c r="B69" s="565"/>
      <c r="C69" s="565"/>
      <c r="D69" s="565"/>
      <c r="E69" s="565"/>
      <c r="F69" s="565"/>
      <c r="G69" s="565"/>
      <c r="H69" s="565"/>
      <c r="I69" s="565"/>
      <c r="J69" s="554"/>
      <c r="K69" s="554"/>
      <c r="L69" s="568"/>
      <c r="M69" s="565"/>
      <c r="N69" s="565"/>
      <c r="O69" s="565"/>
      <c r="P69" s="575"/>
    </row>
    <row r="70" spans="1:28" x14ac:dyDescent="0.2">
      <c r="A70" s="565"/>
      <c r="B70" s="565"/>
      <c r="C70" s="565"/>
      <c r="D70" s="565"/>
      <c r="E70" s="565"/>
      <c r="F70" s="565"/>
      <c r="G70" s="565"/>
      <c r="H70" s="565"/>
      <c r="I70" s="565"/>
      <c r="J70" s="565"/>
      <c r="K70" s="565"/>
      <c r="L70" s="569"/>
      <c r="M70" s="565"/>
      <c r="N70" s="565"/>
      <c r="O70" s="565"/>
      <c r="P70" s="575"/>
    </row>
    <row r="71" spans="1:28" x14ac:dyDescent="0.2">
      <c r="A71" s="565"/>
      <c r="B71" s="565"/>
      <c r="C71" s="565"/>
      <c r="D71" s="565"/>
      <c r="E71" s="565"/>
      <c r="F71" s="565"/>
      <c r="G71" s="565"/>
      <c r="H71" s="565"/>
      <c r="I71" s="565"/>
      <c r="J71" s="565"/>
      <c r="K71" s="565"/>
      <c r="L71" s="569"/>
      <c r="M71" s="565"/>
      <c r="N71" s="565"/>
      <c r="O71" s="565"/>
      <c r="P71" s="577"/>
    </row>
    <row r="72" spans="1:28" x14ac:dyDescent="0.2">
      <c r="A72" s="565"/>
      <c r="B72" s="565"/>
      <c r="C72" s="565"/>
      <c r="D72" s="565"/>
      <c r="E72" s="565"/>
      <c r="F72" s="565"/>
      <c r="G72" s="565"/>
      <c r="H72" s="565"/>
      <c r="I72" s="565"/>
      <c r="J72" s="565"/>
      <c r="K72" s="565"/>
      <c r="L72" s="569"/>
      <c r="M72" s="565"/>
      <c r="N72" s="565"/>
      <c r="O72" s="565"/>
      <c r="P72" s="577"/>
    </row>
    <row r="73" spans="1:28" x14ac:dyDescent="0.2">
      <c r="A73" s="565"/>
      <c r="B73" s="565"/>
      <c r="C73" s="565"/>
      <c r="D73" s="565"/>
      <c r="E73" s="565"/>
      <c r="F73" s="565"/>
      <c r="G73" s="565"/>
      <c r="H73" s="565"/>
      <c r="I73" s="565"/>
      <c r="J73" s="565"/>
      <c r="K73" s="565"/>
      <c r="L73" s="569"/>
      <c r="M73" s="565"/>
      <c r="N73" s="565"/>
      <c r="O73" s="565"/>
      <c r="P73" s="577"/>
    </row>
    <row r="74" spans="1:28" x14ac:dyDescent="0.2">
      <c r="A74" s="565"/>
      <c r="B74" s="565"/>
      <c r="C74" s="565"/>
      <c r="D74" s="565"/>
      <c r="E74" s="565"/>
      <c r="F74" s="565"/>
      <c r="G74" s="565"/>
      <c r="H74" s="565"/>
      <c r="I74" s="565"/>
      <c r="J74" s="565"/>
      <c r="K74" s="565"/>
      <c r="L74" s="569"/>
      <c r="M74" s="565"/>
      <c r="N74" s="565"/>
      <c r="O74" s="565"/>
      <c r="P74" s="577"/>
    </row>
    <row r="75" spans="1:28" x14ac:dyDescent="0.2">
      <c r="A75" s="565"/>
      <c r="B75" s="565"/>
      <c r="C75" s="565"/>
      <c r="D75" s="565"/>
      <c r="E75" s="565"/>
      <c r="F75" s="565"/>
      <c r="G75" s="565"/>
      <c r="H75" s="565"/>
      <c r="I75" s="565"/>
      <c r="J75" s="565"/>
      <c r="K75" s="565"/>
      <c r="L75" s="569"/>
      <c r="M75" s="565"/>
      <c r="N75" s="565"/>
      <c r="O75" s="565"/>
      <c r="P75" s="577"/>
    </row>
    <row r="76" spans="1:28" x14ac:dyDescent="0.2">
      <c r="A76" s="565"/>
      <c r="B76" s="565"/>
      <c r="C76" s="565"/>
      <c r="D76" s="565"/>
      <c r="E76" s="565"/>
      <c r="F76" s="565"/>
      <c r="G76" s="565"/>
      <c r="H76" s="565"/>
      <c r="I76" s="565"/>
      <c r="J76" s="565"/>
      <c r="K76" s="565"/>
      <c r="L76" s="569"/>
      <c r="M76" s="565"/>
      <c r="N76" s="565"/>
      <c r="O76" s="565"/>
      <c r="P76" s="578"/>
    </row>
    <row r="77" spans="1:28" x14ac:dyDescent="0.2">
      <c r="A77" s="565"/>
      <c r="B77" s="565"/>
      <c r="C77" s="565"/>
      <c r="D77" s="565"/>
      <c r="E77" s="565"/>
      <c r="F77" s="565"/>
      <c r="G77" s="565"/>
      <c r="H77" s="565"/>
      <c r="I77" s="565"/>
      <c r="J77" s="565"/>
      <c r="K77" s="565"/>
      <c r="L77" s="569"/>
      <c r="M77" s="565"/>
      <c r="N77" s="565"/>
      <c r="O77" s="565"/>
    </row>
    <row r="78" spans="1:28" x14ac:dyDescent="0.2">
      <c r="A78" s="565"/>
      <c r="B78" s="565"/>
      <c r="C78" s="565"/>
      <c r="D78" s="565"/>
      <c r="E78" s="565"/>
      <c r="F78" s="565"/>
      <c r="G78" s="565"/>
      <c r="H78" s="565"/>
      <c r="I78" s="565"/>
      <c r="J78" s="565"/>
      <c r="K78" s="565"/>
      <c r="L78" s="569"/>
      <c r="M78" s="565"/>
      <c r="N78" s="565"/>
      <c r="O78" s="565"/>
    </row>
    <row r="79" spans="1:28" x14ac:dyDescent="0.2">
      <c r="A79" s="565"/>
      <c r="B79" s="565"/>
      <c r="C79" s="565"/>
      <c r="D79" s="565"/>
      <c r="E79" s="565"/>
      <c r="F79" s="565"/>
      <c r="G79" s="565"/>
      <c r="H79" s="565"/>
      <c r="I79" s="565"/>
      <c r="J79" s="565"/>
      <c r="K79" s="565"/>
      <c r="L79" s="569"/>
      <c r="M79" s="565"/>
      <c r="N79" s="565"/>
      <c r="O79" s="565"/>
    </row>
    <row r="80" spans="1:28" x14ac:dyDescent="0.2">
      <c r="A80" s="565"/>
      <c r="B80" s="565"/>
      <c r="C80" s="565"/>
      <c r="D80" s="565"/>
      <c r="E80" s="565"/>
      <c r="F80" s="565"/>
      <c r="G80" s="565"/>
      <c r="H80" s="565"/>
      <c r="I80" s="565"/>
      <c r="J80" s="565"/>
      <c r="K80" s="565"/>
      <c r="L80" s="569"/>
      <c r="M80" s="565"/>
      <c r="N80" s="565"/>
      <c r="O80" s="565"/>
    </row>
    <row r="81" spans="1:15" x14ac:dyDescent="0.2">
      <c r="A81" s="565"/>
      <c r="B81" s="565"/>
      <c r="C81" s="565"/>
      <c r="D81" s="565"/>
      <c r="E81" s="565"/>
      <c r="F81" s="565"/>
      <c r="G81" s="565"/>
      <c r="H81" s="565"/>
      <c r="I81" s="565"/>
      <c r="J81" s="565"/>
      <c r="K81" s="565"/>
      <c r="L81" s="569"/>
      <c r="M81" s="565"/>
      <c r="N81" s="565"/>
      <c r="O81" s="565"/>
    </row>
    <row r="82" spans="1:15" x14ac:dyDescent="0.2">
      <c r="A82" s="565"/>
      <c r="B82" s="565"/>
      <c r="C82" s="565"/>
      <c r="D82" s="565"/>
      <c r="E82" s="565"/>
      <c r="F82" s="565"/>
      <c r="G82" s="565"/>
      <c r="H82" s="565"/>
      <c r="I82" s="565"/>
      <c r="J82" s="565"/>
      <c r="K82" s="565"/>
      <c r="L82" s="569"/>
      <c r="M82" s="565"/>
      <c r="N82" s="565"/>
      <c r="O82" s="565"/>
    </row>
    <row r="83" spans="1:15" x14ac:dyDescent="0.2">
      <c r="A83" s="565"/>
      <c r="B83" s="565"/>
      <c r="C83" s="565"/>
      <c r="D83" s="565"/>
      <c r="E83" s="565"/>
      <c r="F83" s="565"/>
      <c r="G83" s="565"/>
      <c r="H83" s="565"/>
      <c r="I83" s="565"/>
      <c r="J83" s="565"/>
      <c r="K83" s="565"/>
      <c r="L83" s="569"/>
      <c r="M83" s="565"/>
      <c r="N83" s="565"/>
      <c r="O83" s="565"/>
    </row>
    <row r="84" spans="1:15" x14ac:dyDescent="0.2">
      <c r="A84" s="565"/>
      <c r="B84" s="565"/>
      <c r="C84" s="565"/>
      <c r="D84" s="565"/>
      <c r="E84" s="565"/>
      <c r="F84" s="565"/>
      <c r="G84" s="565"/>
      <c r="H84" s="565"/>
      <c r="I84" s="565"/>
      <c r="J84" s="565"/>
      <c r="K84" s="565"/>
      <c r="L84" s="569"/>
      <c r="M84" s="565"/>
      <c r="N84" s="565"/>
      <c r="O84" s="565"/>
    </row>
    <row r="85" spans="1:15" x14ac:dyDescent="0.2">
      <c r="A85" s="565"/>
      <c r="B85" s="565"/>
      <c r="C85" s="565"/>
      <c r="D85" s="565"/>
      <c r="E85" s="565"/>
      <c r="F85" s="565"/>
      <c r="G85" s="565"/>
      <c r="H85" s="565"/>
      <c r="I85" s="565"/>
      <c r="J85" s="565"/>
      <c r="K85" s="565"/>
      <c r="L85" s="569"/>
      <c r="M85" s="565"/>
      <c r="N85" s="565"/>
      <c r="O85" s="565"/>
    </row>
    <row r="86" spans="1:15" x14ac:dyDescent="0.2">
      <c r="A86" s="565"/>
      <c r="B86" s="565"/>
      <c r="C86" s="565"/>
      <c r="D86" s="565"/>
      <c r="E86" s="565"/>
      <c r="F86" s="565"/>
      <c r="G86" s="565"/>
      <c r="H86" s="565"/>
      <c r="I86" s="565"/>
      <c r="J86" s="565"/>
      <c r="K86" s="565"/>
      <c r="L86" s="569"/>
      <c r="M86" s="565"/>
      <c r="N86" s="565"/>
      <c r="O86" s="565"/>
    </row>
    <row r="87" spans="1:15" x14ac:dyDescent="0.2">
      <c r="A87" s="565"/>
      <c r="B87" s="565"/>
      <c r="C87" s="565"/>
      <c r="D87" s="565"/>
      <c r="E87" s="565"/>
      <c r="F87" s="565"/>
      <c r="G87" s="565"/>
      <c r="H87" s="565"/>
      <c r="I87" s="565"/>
      <c r="J87" s="565"/>
      <c r="K87" s="565"/>
      <c r="L87" s="569"/>
      <c r="M87" s="565"/>
      <c r="N87" s="565"/>
      <c r="O87" s="565"/>
    </row>
    <row r="88" spans="1:15" x14ac:dyDescent="0.2">
      <c r="A88" s="565"/>
      <c r="B88" s="565"/>
      <c r="C88" s="565"/>
      <c r="D88" s="565"/>
      <c r="E88" s="565"/>
      <c r="F88" s="565"/>
      <c r="G88" s="565"/>
      <c r="H88" s="565"/>
      <c r="I88" s="565"/>
      <c r="J88" s="565"/>
      <c r="K88" s="565"/>
      <c r="L88" s="569"/>
      <c r="M88" s="565"/>
      <c r="N88" s="565"/>
      <c r="O88" s="565"/>
    </row>
    <row r="89" spans="1:15" x14ac:dyDescent="0.2">
      <c r="A89" s="565"/>
      <c r="B89" s="565"/>
      <c r="C89" s="565"/>
      <c r="D89" s="565"/>
      <c r="E89" s="565"/>
      <c r="F89" s="565"/>
      <c r="G89" s="565"/>
      <c r="H89" s="565"/>
      <c r="I89" s="565"/>
      <c r="J89" s="565"/>
      <c r="K89" s="565"/>
      <c r="L89" s="569"/>
      <c r="M89" s="565"/>
      <c r="N89" s="565"/>
      <c r="O89" s="565"/>
    </row>
    <row r="90" spans="1:15" x14ac:dyDescent="0.2">
      <c r="A90" s="565"/>
      <c r="B90" s="565"/>
      <c r="C90" s="565"/>
      <c r="D90" s="565"/>
      <c r="E90" s="565"/>
      <c r="F90" s="565"/>
      <c r="G90" s="565"/>
      <c r="H90" s="565"/>
      <c r="I90" s="565"/>
      <c r="J90" s="565"/>
      <c r="K90" s="565"/>
      <c r="L90" s="569"/>
      <c r="M90" s="565"/>
      <c r="N90" s="565"/>
      <c r="O90" s="565"/>
    </row>
    <row r="91" spans="1:15" x14ac:dyDescent="0.2">
      <c r="A91" s="565"/>
      <c r="B91" s="565"/>
      <c r="C91" s="565"/>
      <c r="D91" s="565"/>
      <c r="E91" s="565"/>
      <c r="F91" s="565"/>
      <c r="G91" s="565"/>
      <c r="H91" s="565"/>
      <c r="I91" s="565"/>
      <c r="J91" s="565"/>
      <c r="K91" s="565"/>
      <c r="L91" s="569"/>
      <c r="M91" s="565"/>
      <c r="N91" s="565"/>
      <c r="O91" s="565"/>
    </row>
    <row r="92" spans="1:15" x14ac:dyDescent="0.2">
      <c r="A92" s="565"/>
      <c r="B92" s="565"/>
      <c r="C92" s="565"/>
      <c r="D92" s="565"/>
      <c r="E92" s="565"/>
      <c r="F92" s="565"/>
      <c r="G92" s="565"/>
      <c r="H92" s="565"/>
      <c r="I92" s="565"/>
      <c r="J92" s="565"/>
      <c r="K92" s="565"/>
      <c r="L92" s="569"/>
      <c r="M92" s="565"/>
      <c r="N92" s="565"/>
      <c r="O92" s="565"/>
    </row>
    <row r="93" spans="1:15" x14ac:dyDescent="0.2">
      <c r="A93" s="565"/>
      <c r="B93" s="565"/>
      <c r="C93" s="565"/>
      <c r="D93" s="565"/>
      <c r="E93" s="565"/>
      <c r="F93" s="565"/>
      <c r="G93" s="565"/>
      <c r="H93" s="565"/>
      <c r="I93" s="565"/>
      <c r="J93" s="565"/>
      <c r="K93" s="565"/>
      <c r="L93" s="569"/>
      <c r="M93" s="565"/>
      <c r="N93" s="565"/>
      <c r="O93" s="565"/>
    </row>
    <row r="94" spans="1:15" x14ac:dyDescent="0.2">
      <c r="A94" s="565"/>
      <c r="B94" s="565"/>
      <c r="C94" s="565"/>
      <c r="D94" s="565"/>
      <c r="E94" s="565"/>
      <c r="F94" s="565"/>
      <c r="G94" s="565"/>
      <c r="H94" s="565"/>
      <c r="I94" s="565"/>
      <c r="J94" s="565"/>
      <c r="K94" s="565"/>
      <c r="L94" s="569"/>
      <c r="M94" s="565"/>
      <c r="N94" s="565"/>
      <c r="O94" s="565"/>
    </row>
    <row r="95" spans="1:15" x14ac:dyDescent="0.2">
      <c r="A95" s="565"/>
      <c r="B95" s="565"/>
      <c r="C95" s="565"/>
      <c r="D95" s="565"/>
      <c r="E95" s="565"/>
      <c r="F95" s="565"/>
      <c r="G95" s="565"/>
      <c r="H95" s="565"/>
      <c r="I95" s="565"/>
      <c r="J95" s="565"/>
      <c r="K95" s="565"/>
      <c r="L95" s="569"/>
      <c r="M95" s="565"/>
      <c r="N95" s="565"/>
      <c r="O95" s="565"/>
    </row>
    <row r="96" spans="1:15" x14ac:dyDescent="0.2">
      <c r="A96" s="565"/>
      <c r="B96" s="565"/>
      <c r="C96" s="565"/>
      <c r="D96" s="565"/>
      <c r="E96" s="565"/>
      <c r="F96" s="565"/>
      <c r="G96" s="565"/>
      <c r="H96" s="565"/>
      <c r="I96" s="565"/>
      <c r="J96" s="565"/>
      <c r="K96" s="565"/>
      <c r="L96" s="569"/>
      <c r="M96" s="565"/>
      <c r="N96" s="565"/>
      <c r="O96" s="565"/>
    </row>
    <row r="97" spans="1:15" x14ac:dyDescent="0.2">
      <c r="A97" s="565"/>
      <c r="B97" s="565"/>
      <c r="C97" s="565"/>
      <c r="D97" s="565"/>
      <c r="E97" s="565"/>
      <c r="F97" s="565"/>
      <c r="G97" s="565"/>
      <c r="H97" s="565"/>
      <c r="I97" s="565"/>
      <c r="J97" s="565"/>
      <c r="K97" s="565"/>
      <c r="L97" s="569"/>
      <c r="M97" s="565"/>
      <c r="N97" s="565"/>
      <c r="O97" s="565"/>
    </row>
    <row r="98" spans="1:15" x14ac:dyDescent="0.2">
      <c r="A98" s="565"/>
      <c r="B98" s="565"/>
      <c r="C98" s="565"/>
      <c r="D98" s="565"/>
      <c r="E98" s="565"/>
      <c r="F98" s="565"/>
      <c r="G98" s="565"/>
      <c r="H98" s="565"/>
      <c r="I98" s="565"/>
      <c r="J98" s="565"/>
      <c r="K98" s="565"/>
      <c r="L98" s="569"/>
      <c r="M98" s="565"/>
      <c r="N98" s="565"/>
      <c r="O98" s="565"/>
    </row>
    <row r="99" spans="1:15" x14ac:dyDescent="0.2">
      <c r="A99" s="565"/>
      <c r="B99" s="565"/>
      <c r="C99" s="565"/>
      <c r="D99" s="565"/>
      <c r="E99" s="565"/>
      <c r="F99" s="565"/>
      <c r="G99" s="565"/>
      <c r="H99" s="565"/>
      <c r="I99" s="565"/>
      <c r="J99" s="565"/>
      <c r="K99" s="565"/>
      <c r="L99" s="569"/>
      <c r="M99" s="565"/>
      <c r="N99" s="565"/>
      <c r="O99" s="565"/>
    </row>
    <row r="100" spans="1:15" x14ac:dyDescent="0.2">
      <c r="A100" s="565"/>
      <c r="B100" s="565"/>
      <c r="C100" s="565"/>
      <c r="D100" s="565"/>
      <c r="E100" s="565"/>
      <c r="F100" s="565"/>
      <c r="G100" s="565"/>
      <c r="H100" s="565"/>
      <c r="I100" s="565"/>
      <c r="J100" s="565"/>
      <c r="K100" s="565"/>
      <c r="L100" s="569"/>
      <c r="M100" s="565"/>
      <c r="N100" s="565"/>
      <c r="O100" s="565"/>
    </row>
    <row r="101" spans="1:15" x14ac:dyDescent="0.2">
      <c r="A101" s="565"/>
      <c r="B101" s="565"/>
      <c r="C101" s="565"/>
      <c r="D101" s="565"/>
      <c r="E101" s="565"/>
      <c r="F101" s="565"/>
      <c r="G101" s="565"/>
      <c r="H101" s="565"/>
      <c r="I101" s="565"/>
      <c r="J101" s="565"/>
      <c r="K101" s="565"/>
      <c r="L101" s="569"/>
      <c r="M101" s="565"/>
      <c r="N101" s="565"/>
      <c r="O101" s="565"/>
    </row>
    <row r="102" spans="1:15" x14ac:dyDescent="0.2">
      <c r="A102" s="565"/>
      <c r="B102" s="565"/>
    </row>
    <row r="103" spans="1:15" x14ac:dyDescent="0.2">
      <c r="A103" s="565"/>
      <c r="B103" s="565"/>
    </row>
    <row r="104" spans="1:15" x14ac:dyDescent="0.2">
      <c r="A104" s="565"/>
      <c r="B104" s="565"/>
    </row>
    <row r="105" spans="1:15" x14ac:dyDescent="0.2">
      <c r="A105" s="565"/>
      <c r="B105" s="565"/>
    </row>
    <row r="106" spans="1:15" x14ac:dyDescent="0.2">
      <c r="A106" s="565"/>
      <c r="B106" s="565"/>
    </row>
    <row r="107" spans="1:15" x14ac:dyDescent="0.2">
      <c r="A107" s="565"/>
      <c r="B107" s="565"/>
    </row>
    <row r="108" spans="1:15" x14ac:dyDescent="0.2">
      <c r="A108" s="565"/>
      <c r="B108" s="565"/>
    </row>
    <row r="109" spans="1:15" x14ac:dyDescent="0.2">
      <c r="A109" s="565"/>
      <c r="B109" s="565"/>
    </row>
    <row r="110" spans="1:15" x14ac:dyDescent="0.2">
      <c r="A110" s="565"/>
      <c r="B110" s="565"/>
    </row>
    <row r="111" spans="1:15" x14ac:dyDescent="0.2">
      <c r="A111" s="565"/>
      <c r="B111" s="565"/>
    </row>
    <row r="112" spans="1:15" x14ac:dyDescent="0.2">
      <c r="A112" s="565"/>
      <c r="B112" s="565"/>
    </row>
    <row r="113" spans="1:2" x14ac:dyDescent="0.2">
      <c r="A113" s="565"/>
      <c r="B113" s="565"/>
    </row>
    <row r="114" spans="1:2" x14ac:dyDescent="0.2">
      <c r="A114" s="565"/>
      <c r="B114" s="565"/>
    </row>
    <row r="115" spans="1:2" x14ac:dyDescent="0.2">
      <c r="A115" s="565"/>
      <c r="B115" s="565"/>
    </row>
    <row r="116" spans="1:2" x14ac:dyDescent="0.2">
      <c r="A116" s="565"/>
      <c r="B116" s="565"/>
    </row>
  </sheetData>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2129FF-6117-4CBB-AF27-B22212BC1800}">
  <ds:schemaRefs>
    <ds:schemaRef ds:uri="http://schemas.microsoft.com/sharepoint/v3/contenttype/forms"/>
  </ds:schemaRefs>
</ds:datastoreItem>
</file>

<file path=customXml/itemProps2.xml><?xml version="1.0" encoding="utf-8"?>
<ds:datastoreItem xmlns:ds="http://schemas.openxmlformats.org/officeDocument/2006/customXml" ds:itemID="{DF9A5B21-C81F-4C15-8456-E18CF455753F}"/>
</file>

<file path=customXml/itemProps3.xml><?xml version="1.0" encoding="utf-8"?>
<ds:datastoreItem xmlns:ds="http://schemas.openxmlformats.org/officeDocument/2006/customXml" ds:itemID="{4C274110-0F2F-40E6-88BA-9265A9608D39}">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Finance!Print_Area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Melanie Sullivan</cp:lastModifiedBy>
  <cp:lastPrinted>2022-09-21T18:49:01Z</cp:lastPrinted>
  <dcterms:created xsi:type="dcterms:W3CDTF">2000-03-16T16:21:46Z</dcterms:created>
  <dcterms:modified xsi:type="dcterms:W3CDTF">2023-08-25T17:10:39Z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