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autoCompressPictures="0" defaultThemeVersion="124226"/>
  <mc:AlternateContent xmlns:mc="http://schemas.openxmlformats.org/markup-compatibility/2006">
    <mc:Choice Requires="x15">
      <x15ac:absPath xmlns:x15ac="http://schemas.microsoft.com/office/spreadsheetml/2010/11/ac" url="M:\ATL-DC04_Sys\DATA\_BEST PRACTICES CURRENT\2021 Best Practices\"/>
    </mc:Choice>
  </mc:AlternateContent>
  <xr:revisionPtr revIDLastSave="0" documentId="13_ncr:1_{452251BC-F54A-4A10-8D0E-FF4A3204780B}" xr6:coauthVersionLast="47" xr6:coauthVersionMax="47" xr10:uidLastSave="{00000000-0000-0000-0000-000000000000}"/>
  <bookViews>
    <workbookView xWindow="28680" yWindow="-120" windowWidth="29040" windowHeight="15840" tabRatio="680" xr2:uid="{00000000-000D-0000-FFFF-FFFF00000000}"/>
  </bookViews>
  <sheets>
    <sheet name="READ ME!" sheetId="5" r:id="rId1"/>
    <sheet name="Revenue" sheetId="4" r:id="rId2"/>
    <sheet name="Growth" sheetId="12" r:id="rId3"/>
    <sheet name="Expenses" sheetId="8" r:id="rId4"/>
    <sheet name="Profit" sheetId="6" r:id="rId5"/>
    <sheet name="Finance" sheetId="7" r:id="rId6"/>
    <sheet name="Employees and Staffing" sheetId="14" r:id="rId7"/>
    <sheet name="Producer Metrics" sheetId="9" r:id="rId8"/>
    <sheet name="Carriers" sheetId="10" r:id="rId9"/>
    <sheet name="Glossary" sheetId="15" r:id="rId10"/>
  </sheets>
  <externalReferences>
    <externalReference r:id="rId11"/>
  </externalReferences>
  <definedNames>
    <definedName name="__123Graph_A" localSheetId="2" hidden="1">Growth!$A$1:$A$5</definedName>
    <definedName name="__123Graph_A" hidden="1">Revenue!$A$1:$A$5</definedName>
    <definedName name="__123Graph_B" localSheetId="2" hidden="1">Growth!$B$1:$B$5</definedName>
    <definedName name="__123Graph_B" hidden="1">Revenue!$B$1:$B$5</definedName>
    <definedName name="_Fill" localSheetId="8" hidden="1">Carriers!$AB$15:$AB$21</definedName>
    <definedName name="_Fill" localSheetId="6" hidden="1">'Employees and Staffing'!$AB$40:$AB$55</definedName>
    <definedName name="_Fill" localSheetId="3" hidden="1">Expenses!$AB$21:$AB$67</definedName>
    <definedName name="_Fill" localSheetId="5" hidden="1">Finance!$U$12:$U$18</definedName>
    <definedName name="_Fill" localSheetId="2" hidden="1">Growth!$AB$15:$AB$56</definedName>
    <definedName name="_Fill" localSheetId="7" hidden="1">'Producer Metrics'!$AB$34:$AB$39</definedName>
    <definedName name="_Fill" hidden="1">Revenue!$AB$14:$AB$25</definedName>
    <definedName name="agency">Revenue!$E$3</definedName>
    <definedName name="amortization">Expenses!$H$80</definedName>
    <definedName name="bonus">Revenue!$H$22</definedName>
    <definedName name="contingents">Revenue!$H$17</definedName>
    <definedName name="date">Revenue!$O$3</definedName>
    <definedName name="depreciation">Expenses!$H$78</definedName>
    <definedName name="GR">Revenue!$H$27</definedName>
    <definedName name="interest">Expenses!$H$84</definedName>
    <definedName name="investment">Revenue!$H$24</definedName>
    <definedName name="NR">Revenue!$H$7</definedName>
    <definedName name="_xlnm.Print_Area" localSheetId="8">Carriers!$C$13:$S$61</definedName>
    <definedName name="_xlnm.Print_Area" localSheetId="6">'Employees and Staffing'!$C$13:$S$75</definedName>
    <definedName name="_xlnm.Print_Area" localSheetId="3">Expenses!$C$13:$S$90</definedName>
    <definedName name="_xlnm.Print_Area" localSheetId="5">Finance!$A$3:$T$45</definedName>
    <definedName name="_xlnm.Print_Area" localSheetId="2">Growth!$C$13:$S$190</definedName>
    <definedName name="_xlnm.Print_Area" localSheetId="7">'Producer Metrics'!$C$13:$S$124</definedName>
    <definedName name="_xlnm.Print_Area" localSheetId="4">Profit!$C$13:$S$65</definedName>
    <definedName name="_xlnm.Print_Area" localSheetId="0">'READ ME!'!$A$1:$M$76</definedName>
    <definedName name="_xlnm.Print_Area" localSheetId="1">Revenue!$C$12:$S$103</definedName>
    <definedName name="Print_Area_MI" localSheetId="8">Carriers!$A$13:$S$61</definedName>
    <definedName name="Print_Area_MI" localSheetId="6">'Employees and Staffing'!$A$12:$S$26</definedName>
    <definedName name="Print_Area_MI" localSheetId="3">Expenses!$A$13:$S$93</definedName>
    <definedName name="Print_Area_MI" localSheetId="5">Finance!$A$12:$S$31</definedName>
    <definedName name="Print_Area_MI" localSheetId="2">Growth!$C$12:$S$102</definedName>
    <definedName name="Print_Area_MI" localSheetId="7">'Producer Metrics'!$A$12:$S$114</definedName>
    <definedName name="Print_Area_MI" localSheetId="4">Profit!$A$13:$S$55</definedName>
    <definedName name="Print_Area_MI" localSheetId="0">'READ ME!'!$A$6:$N$78</definedName>
    <definedName name="Print_Area_MI" localSheetId="1">Revenue!$C$12:$S$42</definedName>
    <definedName name="_xlnm.Print_Titles" localSheetId="8">Carriers!$3:$12</definedName>
    <definedName name="_xlnm.Print_Titles" localSheetId="6">'Employees and Staffing'!$3:$11</definedName>
    <definedName name="_xlnm.Print_Titles" localSheetId="3">Expenses!$3:$11</definedName>
    <definedName name="_xlnm.Print_Titles" localSheetId="5">Finance!$3:$11</definedName>
    <definedName name="_xlnm.Print_Titles" localSheetId="2">Growth!$3:$11</definedName>
    <definedName name="_xlnm.Print_Titles" localSheetId="7">'Producer Metrics'!$3:$11</definedName>
    <definedName name="_xlnm.Print_Titles" localSheetId="4">Profit!$3:$12</definedName>
    <definedName name="_xlnm.Print_Titles" localSheetId="0">'READ ME!'!$1:$4</definedName>
    <definedName name="_xlnm.Print_Titles" localSheetId="1">Revenue!$3:$11</definedName>
    <definedName name="Print_Titles_MI" localSheetId="0">'READ ME!'!$1:$4</definedName>
    <definedName name="rev_code">Revenue!$A$1</definedName>
    <definedName name="rev_lookup">'READ ME!'!$A$252:$B$259</definedName>
    <definedName name="SHORTNAME">[1]GVar!$R$8</definedName>
    <definedName name="TABLE" localSheetId="8">Carriers!$AB$14:$AI$50</definedName>
    <definedName name="TABLE" localSheetId="6">'Employees and Staffing'!$AB$14:$AI$72</definedName>
    <definedName name="TABLE" localSheetId="3">Expenses!$AB$14:$AI$70</definedName>
    <definedName name="TABLE" localSheetId="5">Finance!$AA$14:$AH$24</definedName>
    <definedName name="TABLE" localSheetId="2">Growth!$AB$14:$AH$84</definedName>
    <definedName name="TABLE" localSheetId="7">'Producer Metrics'!$AB$14:$AI$52</definedName>
    <definedName name="TABLE" localSheetId="4">Profit!$AB$13:$AH$29</definedName>
    <definedName name="TABLE">Revenue!$AB$13:$AI$69</definedName>
    <definedName name="tot_exp">Expenses!$H$90</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5" i="10" l="1"/>
  <c r="H19" i="10"/>
  <c r="J90" i="4" l="1"/>
  <c r="J84" i="4"/>
  <c r="J71" i="4"/>
  <c r="J65" i="4"/>
  <c r="J59" i="4"/>
  <c r="J53" i="4"/>
  <c r="J47" i="4"/>
  <c r="H54" i="4" l="1"/>
  <c r="H24" i="14"/>
  <c r="H88" i="8"/>
  <c r="H74" i="8"/>
  <c r="J50" i="8"/>
  <c r="H42" i="8"/>
  <c r="H30" i="8"/>
  <c r="H20" i="8"/>
  <c r="H32" i="8" s="1"/>
  <c r="J78" i="8"/>
  <c r="H146" i="12"/>
  <c r="H144" i="12"/>
  <c r="H90" i="8" l="1"/>
  <c r="H72" i="4" l="1"/>
  <c r="H75" i="4"/>
  <c r="H94" i="4"/>
  <c r="H88" i="4"/>
  <c r="J78" i="4"/>
  <c r="H79" i="4" s="1"/>
  <c r="H69" i="4"/>
  <c r="H66" i="4"/>
  <c r="H63" i="4"/>
  <c r="H57" i="4"/>
  <c r="H51" i="4"/>
  <c r="H48" i="4"/>
  <c r="H85" i="4" l="1"/>
  <c r="H91" i="4"/>
  <c r="O3" i="12" l="1"/>
  <c r="E3" i="12"/>
  <c r="E3" i="14"/>
  <c r="J88" i="8"/>
  <c r="J46" i="8"/>
  <c r="J42" i="8"/>
  <c r="J30" i="8"/>
  <c r="J20" i="8"/>
  <c r="J15" i="8"/>
  <c r="H27" i="4"/>
  <c r="H7" i="14"/>
  <c r="O3" i="14"/>
  <c r="H82" i="4"/>
  <c r="H7" i="6"/>
  <c r="H116" i="9"/>
  <c r="H121" i="9" s="1"/>
  <c r="H7" i="9"/>
  <c r="H7" i="8"/>
  <c r="H7" i="7"/>
  <c r="J19" i="7" s="1"/>
  <c r="J43" i="7"/>
  <c r="J40" i="7"/>
  <c r="J32" i="7"/>
  <c r="J86" i="8"/>
  <c r="J84" i="8"/>
  <c r="J82" i="8"/>
  <c r="J80" i="8"/>
  <c r="J72" i="8"/>
  <c r="J70" i="8"/>
  <c r="J68" i="8"/>
  <c r="J66" i="8"/>
  <c r="J64" i="8"/>
  <c r="J62" i="8"/>
  <c r="J60" i="8"/>
  <c r="J58" i="8"/>
  <c r="J56" i="8"/>
  <c r="J54" i="8"/>
  <c r="J52" i="8"/>
  <c r="J48" i="8"/>
  <c r="J40" i="8"/>
  <c r="J36" i="8"/>
  <c r="J28" i="8"/>
  <c r="J26" i="8"/>
  <c r="J24" i="8"/>
  <c r="J22" i="8"/>
  <c r="J17" i="8"/>
  <c r="J61" i="10"/>
  <c r="J58" i="10"/>
  <c r="J51" i="10"/>
  <c r="J87" i="9"/>
  <c r="J49" i="9"/>
  <c r="O3" i="8"/>
  <c r="O3" i="6"/>
  <c r="O3" i="7"/>
  <c r="O3" i="9"/>
  <c r="O3" i="10"/>
  <c r="E3" i="10"/>
  <c r="E3" i="9"/>
  <c r="E3" i="7"/>
  <c r="E3" i="6"/>
  <c r="E3" i="8"/>
  <c r="J36" i="4"/>
  <c r="J33" i="4"/>
  <c r="J48" i="10"/>
  <c r="H48" i="10" s="1"/>
  <c r="J42" i="6"/>
  <c r="J39" i="6"/>
  <c r="J34" i="6"/>
  <c r="J32" i="6"/>
  <c r="H18" i="6"/>
  <c r="H19" i="6"/>
  <c r="H20" i="6"/>
  <c r="J54" i="10"/>
  <c r="J34" i="10"/>
  <c r="J32" i="10"/>
  <c r="J68" i="9"/>
  <c r="J30" i="9"/>
  <c r="H7" i="10"/>
  <c r="H7" i="12"/>
  <c r="H123" i="9" l="1"/>
  <c r="J38" i="8"/>
  <c r="J74" i="8"/>
  <c r="J17" i="4"/>
  <c r="H60" i="4"/>
  <c r="J24" i="4"/>
  <c r="J22" i="4"/>
  <c r="J19" i="4"/>
  <c r="J16" i="4"/>
  <c r="J28" i="4"/>
  <c r="H29" i="4"/>
  <c r="J20" i="4"/>
  <c r="J15" i="4"/>
  <c r="J25" i="4"/>
  <c r="J21" i="4"/>
  <c r="J27" i="4"/>
  <c r="J14" i="4"/>
  <c r="J32" i="8" l="1"/>
  <c r="J29" i="4"/>
  <c r="J90" i="8" l="1"/>
  <c r="H13" i="6"/>
  <c r="H23" i="6" s="1"/>
  <c r="J13" i="6" l="1"/>
  <c r="H46" i="6"/>
  <c r="J46" i="6" s="1"/>
  <c r="H17" i="6"/>
  <c r="H16" i="6" s="1"/>
  <c r="J16" i="6" s="1"/>
  <c r="H52" i="6" l="1"/>
  <c r="J52" i="6" s="1"/>
  <c r="H57" i="6" s="1"/>
  <c r="J23" i="6"/>
  <c r="N5" i="4"/>
  <c r="L24" i="4"/>
  <c r="P24" i="4" s="1"/>
  <c r="L20" i="4"/>
  <c r="P20" i="4" s="1"/>
  <c r="L87" i="4"/>
  <c r="P87" i="4" s="1"/>
  <c r="L73" i="4"/>
  <c r="P73" i="4" s="1"/>
  <c r="L81" i="4"/>
  <c r="P81" i="4" s="1"/>
  <c r="L35" i="4"/>
  <c r="P35" i="4" s="1"/>
  <c r="L68" i="4"/>
  <c r="P68" i="4" s="1"/>
  <c r="L67" i="4"/>
  <c r="P67" i="4" s="1"/>
  <c r="L63" i="4"/>
  <c r="P63" i="4" s="1"/>
  <c r="L54" i="4"/>
  <c r="P54" i="4" s="1"/>
  <c r="L48" i="4"/>
  <c r="P48" i="4" s="1"/>
  <c r="L103" i="4"/>
  <c r="P103" i="4" s="1"/>
  <c r="L82" i="4"/>
  <c r="P82" i="4" s="1"/>
  <c r="L14" i="4"/>
  <c r="P14" i="4" s="1"/>
  <c r="L19" i="4"/>
  <c r="P19" i="4" s="1"/>
  <c r="L74" i="4"/>
  <c r="P74" i="4" s="1"/>
  <c r="L62" i="4"/>
  <c r="P62" i="4" s="1"/>
  <c r="L42" i="4"/>
  <c r="P42" i="4" s="1"/>
  <c r="L93" i="4"/>
  <c r="P93" i="4" s="1"/>
  <c r="L56" i="4"/>
  <c r="P56" i="4" s="1"/>
  <c r="L55" i="4"/>
  <c r="P55" i="4" s="1"/>
  <c r="L57" i="4"/>
  <c r="P57" i="4" s="1"/>
  <c r="L66" i="4"/>
  <c r="P66" i="4" s="1"/>
  <c r="L72" i="4"/>
  <c r="P72" i="4" s="1"/>
  <c r="L100" i="4"/>
  <c r="P100" i="4" s="1"/>
  <c r="L36" i="4"/>
  <c r="P36" i="4" s="1"/>
  <c r="L25" i="4"/>
  <c r="P25" i="4" s="1"/>
  <c r="L17" i="4"/>
  <c r="P17" i="4" s="1"/>
  <c r="L28" i="4"/>
  <c r="P28" i="4" s="1"/>
  <c r="L16" i="4"/>
  <c r="P16" i="4" s="1"/>
  <c r="L22" i="4"/>
  <c r="P22" i="4" s="1"/>
  <c r="L27" i="4"/>
  <c r="P27" i="4" s="1"/>
  <c r="L29" i="4"/>
  <c r="P29" i="4" s="1"/>
  <c r="L21" i="4"/>
  <c r="P21" i="4" s="1"/>
  <c r="L37" i="4"/>
  <c r="P37" i="4" s="1"/>
  <c r="L49" i="4"/>
  <c r="P49" i="4" s="1"/>
  <c r="L61" i="4"/>
  <c r="P61" i="4" s="1"/>
  <c r="L92" i="4"/>
  <c r="P92" i="4" s="1"/>
  <c r="L41" i="4"/>
  <c r="P41" i="4" s="1"/>
  <c r="L51" i="4"/>
  <c r="P51" i="4" s="1"/>
  <c r="L79" i="4"/>
  <c r="P79" i="4" s="1"/>
  <c r="L94" i="4"/>
  <c r="P94" i="4" s="1"/>
  <c r="L97" i="4"/>
  <c r="P97" i="4" s="1"/>
  <c r="L60" i="4"/>
  <c r="P60" i="4" s="1"/>
  <c r="L86" i="4"/>
  <c r="P86" i="4" s="1"/>
  <c r="L34" i="4"/>
  <c r="P34" i="4" s="1"/>
  <c r="L50" i="4"/>
  <c r="P50" i="4" s="1"/>
  <c r="L80" i="4"/>
  <c r="P80" i="4" s="1"/>
  <c r="L38" i="4"/>
  <c r="P38" i="4" s="1"/>
  <c r="L88" i="4"/>
  <c r="P88" i="4" s="1"/>
  <c r="L69" i="4"/>
  <c r="P69" i="4" s="1"/>
  <c r="L75" i="4"/>
  <c r="P75" i="4" s="1"/>
  <c r="L85" i="4"/>
  <c r="P85" i="4" s="1"/>
  <c r="L91" i="4"/>
  <c r="P91" i="4" s="1"/>
  <c r="A1" i="14"/>
  <c r="A1" i="10"/>
  <c r="L61" i="10" s="1"/>
  <c r="P61" i="10" s="1"/>
  <c r="A1" i="9"/>
  <c r="L39" i="9" s="1"/>
  <c r="P39" i="9" s="1"/>
  <c r="L33" i="4"/>
  <c r="P33" i="4" s="1"/>
  <c r="L15" i="4"/>
  <c r="P15" i="4" s="1"/>
  <c r="A1" i="6"/>
  <c r="L58" i="6" s="1"/>
  <c r="P58" i="6" s="1"/>
  <c r="A1" i="12"/>
  <c r="L68" i="12" s="1"/>
  <c r="P68" i="12" s="1"/>
  <c r="A1" i="7"/>
  <c r="L13" i="7" s="1"/>
  <c r="P13" i="7" s="1"/>
  <c r="A1" i="8"/>
  <c r="N5" i="8" s="1"/>
  <c r="L77" i="14" l="1"/>
  <c r="P77" i="14" s="1"/>
  <c r="L75" i="14"/>
  <c r="P75" i="14" s="1"/>
  <c r="L184" i="12"/>
  <c r="P184" i="12" s="1"/>
  <c r="L61" i="14"/>
  <c r="P61" i="14" s="1"/>
  <c r="L59" i="14"/>
  <c r="P59" i="14" s="1"/>
  <c r="L45" i="14"/>
  <c r="P45" i="14" s="1"/>
  <c r="L43" i="14"/>
  <c r="P43" i="14" s="1"/>
  <c r="L83" i="14"/>
  <c r="P83" i="14" s="1"/>
  <c r="L81" i="9"/>
  <c r="P81" i="9" s="1"/>
  <c r="L18" i="14"/>
  <c r="P18" i="14" s="1"/>
  <c r="L152" i="12"/>
  <c r="P152" i="12" s="1"/>
  <c r="L46" i="12"/>
  <c r="P46" i="12" s="1"/>
  <c r="L91" i="12"/>
  <c r="P91" i="12" s="1"/>
  <c r="L42" i="12"/>
  <c r="P42" i="12" s="1"/>
  <c r="L39" i="14"/>
  <c r="P39" i="14" s="1"/>
  <c r="L54" i="12"/>
  <c r="P54" i="12" s="1"/>
  <c r="L16" i="6"/>
  <c r="P16" i="6" s="1"/>
  <c r="L23" i="6"/>
  <c r="P23" i="6" s="1"/>
  <c r="L14" i="7"/>
  <c r="P14" i="7" s="1"/>
  <c r="L100" i="12"/>
  <c r="P100" i="12" s="1"/>
  <c r="L17" i="10"/>
  <c r="P17" i="10" s="1"/>
  <c r="L19" i="10"/>
  <c r="P19" i="10" s="1"/>
  <c r="L65" i="14"/>
  <c r="P65" i="14" s="1"/>
  <c r="L178" i="12"/>
  <c r="P178" i="12" s="1"/>
  <c r="L44" i="7"/>
  <c r="P44" i="7" s="1"/>
  <c r="L41" i="10"/>
  <c r="P41" i="10" s="1"/>
  <c r="L101" i="12"/>
  <c r="P101" i="12" s="1"/>
  <c r="L21" i="10"/>
  <c r="P21" i="10" s="1"/>
  <c r="L33" i="14"/>
  <c r="P33" i="14" s="1"/>
  <c r="L17" i="9"/>
  <c r="P17" i="9" s="1"/>
  <c r="L165" i="12"/>
  <c r="P165" i="12" s="1"/>
  <c r="L123" i="9"/>
  <c r="P123" i="9" s="1"/>
  <c r="L98" i="12"/>
  <c r="P98" i="12" s="1"/>
  <c r="L71" i="12"/>
  <c r="P71" i="12" s="1"/>
  <c r="L20" i="7"/>
  <c r="P20" i="7" s="1"/>
  <c r="L40" i="7"/>
  <c r="P40" i="7" s="1"/>
  <c r="L21" i="14"/>
  <c r="P21" i="14" s="1"/>
  <c r="L82" i="9"/>
  <c r="P82" i="9" s="1"/>
  <c r="L24" i="9"/>
  <c r="P24" i="9" s="1"/>
  <c r="L52" i="6"/>
  <c r="P52" i="6" s="1"/>
  <c r="L57" i="6"/>
  <c r="P57" i="6" s="1"/>
  <c r="L23" i="12"/>
  <c r="P23" i="12" s="1"/>
  <c r="L78" i="9"/>
  <c r="P78" i="9" s="1"/>
  <c r="L58" i="10"/>
  <c r="P58" i="10" s="1"/>
  <c r="L53" i="6"/>
  <c r="P53" i="6" s="1"/>
  <c r="L59" i="9"/>
  <c r="P59" i="9" s="1"/>
  <c r="L91" i="9"/>
  <c r="P91" i="9" s="1"/>
  <c r="L54" i="10"/>
  <c r="P54" i="10" s="1"/>
  <c r="L75" i="12"/>
  <c r="P75" i="12" s="1"/>
  <c r="L36" i="8"/>
  <c r="P36" i="8" s="1"/>
  <c r="L78" i="8"/>
  <c r="P78" i="8" s="1"/>
  <c r="L55" i="9"/>
  <c r="P55" i="9" s="1"/>
  <c r="L74" i="9"/>
  <c r="P74" i="9" s="1"/>
  <c r="L49" i="14"/>
  <c r="P49" i="14" s="1"/>
  <c r="L32" i="12"/>
  <c r="P32" i="12" s="1"/>
  <c r="L40" i="12"/>
  <c r="P40" i="12" s="1"/>
  <c r="L88" i="12"/>
  <c r="P88" i="12" s="1"/>
  <c r="L97" i="9"/>
  <c r="P97" i="9" s="1"/>
  <c r="L17" i="6"/>
  <c r="P17" i="6" s="1"/>
  <c r="L15" i="10"/>
  <c r="P15" i="10" s="1"/>
  <c r="L33" i="12"/>
  <c r="P33" i="12" s="1"/>
  <c r="L14" i="6"/>
  <c r="P14" i="6" s="1"/>
  <c r="L188" i="12"/>
  <c r="P188" i="12" s="1"/>
  <c r="L64" i="8"/>
  <c r="P64" i="8" s="1"/>
  <c r="L21" i="9"/>
  <c r="P21" i="9" s="1"/>
  <c r="L68" i="9"/>
  <c r="P68" i="9" s="1"/>
  <c r="L44" i="10"/>
  <c r="P44" i="10" s="1"/>
  <c r="L19" i="14"/>
  <c r="P19" i="14" s="1"/>
  <c r="L48" i="12"/>
  <c r="P48" i="12" s="1"/>
  <c r="L86" i="12"/>
  <c r="P86" i="12" s="1"/>
  <c r="L41" i="7"/>
  <c r="P41" i="7" s="1"/>
  <c r="L62" i="8"/>
  <c r="P62" i="8" s="1"/>
  <c r="L175" i="12"/>
  <c r="P175" i="12" s="1"/>
  <c r="L169" i="12"/>
  <c r="P169" i="12" s="1"/>
  <c r="L179" i="12"/>
  <c r="P179" i="12" s="1"/>
  <c r="L70" i="8"/>
  <c r="P70" i="8" s="1"/>
  <c r="L43" i="9"/>
  <c r="P43" i="9" s="1"/>
  <c r="L98" i="9"/>
  <c r="P98" i="9" s="1"/>
  <c r="L41" i="14"/>
  <c r="P41" i="14" s="1"/>
  <c r="L79" i="14"/>
  <c r="P79" i="14" s="1"/>
  <c r="L21" i="12"/>
  <c r="P21" i="12" s="1"/>
  <c r="L18" i="12"/>
  <c r="P18" i="12" s="1"/>
  <c r="L68" i="8"/>
  <c r="P68" i="8" s="1"/>
  <c r="L32" i="10"/>
  <c r="P32" i="10" s="1"/>
  <c r="L89" i="12"/>
  <c r="P89" i="12" s="1"/>
  <c r="L90" i="8"/>
  <c r="P90" i="8" s="1"/>
  <c r="L101" i="9"/>
  <c r="P101" i="9" s="1"/>
  <c r="N5" i="9"/>
  <c r="N5" i="10"/>
  <c r="L26" i="12"/>
  <c r="P26" i="12" s="1"/>
  <c r="N5" i="12"/>
  <c r="L48" i="8"/>
  <c r="P48" i="8" s="1"/>
  <c r="L38" i="8"/>
  <c r="P38" i="8" s="1"/>
  <c r="L40" i="8"/>
  <c r="P40" i="8" s="1"/>
  <c r="L124" i="9"/>
  <c r="P124" i="9" s="1"/>
  <c r="L43" i="7"/>
  <c r="P43" i="7" s="1"/>
  <c r="L60" i="8"/>
  <c r="P60" i="8" s="1"/>
  <c r="L22" i="14"/>
  <c r="P22" i="14" s="1"/>
  <c r="L174" i="12"/>
  <c r="P174" i="12" s="1"/>
  <c r="L80" i="8"/>
  <c r="P80" i="8" s="1"/>
  <c r="L88" i="8"/>
  <c r="P88" i="8" s="1"/>
  <c r="L25" i="9"/>
  <c r="P25" i="9" s="1"/>
  <c r="L58" i="9"/>
  <c r="P58" i="9" s="1"/>
  <c r="L31" i="14"/>
  <c r="P31" i="14" s="1"/>
  <c r="L57" i="14"/>
  <c r="P57" i="14" s="1"/>
  <c r="L94" i="12"/>
  <c r="P94" i="12" s="1"/>
  <c r="L62" i="12"/>
  <c r="P62" i="12" s="1"/>
  <c r="L86" i="8"/>
  <c r="P86" i="8" s="1"/>
  <c r="L55" i="12"/>
  <c r="P55" i="12" s="1"/>
  <c r="L63" i="9"/>
  <c r="P63" i="9" s="1"/>
  <c r="L74" i="8"/>
  <c r="P74" i="8" s="1"/>
  <c r="N5" i="7"/>
  <c r="L39" i="12"/>
  <c r="P39" i="12" s="1"/>
  <c r="L56" i="8"/>
  <c r="P56" i="8" s="1"/>
  <c r="L20" i="8"/>
  <c r="P20" i="8" s="1"/>
  <c r="L58" i="8"/>
  <c r="P58" i="8" s="1"/>
  <c r="L87" i="9"/>
  <c r="P87" i="9" s="1"/>
  <c r="N5" i="6"/>
  <c r="L72" i="8"/>
  <c r="P72" i="8" s="1"/>
  <c r="L29" i="14"/>
  <c r="P29" i="14" s="1"/>
  <c r="L73" i="14"/>
  <c r="P73" i="14" s="1"/>
  <c r="L151" i="12"/>
  <c r="P151" i="12" s="1"/>
  <c r="L26" i="8"/>
  <c r="P26" i="8" s="1"/>
  <c r="L15" i="14"/>
  <c r="P15" i="14" s="1"/>
  <c r="L164" i="12"/>
  <c r="P164" i="12" s="1"/>
  <c r="L159" i="12"/>
  <c r="P159" i="12" s="1"/>
  <c r="L160" i="12"/>
  <c r="P160" i="12" s="1"/>
  <c r="L82" i="8"/>
  <c r="P82" i="8" s="1"/>
  <c r="L71" i="14"/>
  <c r="P71" i="14" s="1"/>
  <c r="L42" i="8"/>
  <c r="P42" i="8" s="1"/>
  <c r="L52" i="8"/>
  <c r="P52" i="8" s="1"/>
  <c r="L62" i="9"/>
  <c r="P62" i="9" s="1"/>
  <c r="L44" i="9"/>
  <c r="P44" i="9" s="1"/>
  <c r="L47" i="14"/>
  <c r="P47" i="14" s="1"/>
  <c r="L78" i="12"/>
  <c r="P78" i="12" s="1"/>
  <c r="L17" i="12"/>
  <c r="P17" i="12" s="1"/>
  <c r="L49" i="12"/>
  <c r="P49" i="12" s="1"/>
  <c r="L47" i="6"/>
  <c r="P47" i="6" s="1"/>
  <c r="L23" i="10"/>
  <c r="P23" i="10" s="1"/>
  <c r="L156" i="12"/>
  <c r="P156" i="12" s="1"/>
  <c r="L66" i="8"/>
  <c r="P66" i="8" s="1"/>
  <c r="L28" i="8"/>
  <c r="P28" i="8" s="1"/>
  <c r="L20" i="9"/>
  <c r="P20" i="9" s="1"/>
  <c r="L28" i="9"/>
  <c r="P28" i="9" s="1"/>
  <c r="L67" i="14"/>
  <c r="P67" i="14" s="1"/>
  <c r="L69" i="12"/>
  <c r="P69" i="12" s="1"/>
  <c r="L65" i="12"/>
  <c r="P65" i="12" s="1"/>
  <c r="L20" i="12"/>
  <c r="P20" i="12" s="1"/>
  <c r="L19" i="7"/>
  <c r="P19" i="7" s="1"/>
  <c r="L25" i="10"/>
  <c r="P25" i="10" s="1"/>
  <c r="L24" i="12"/>
  <c r="P24" i="12" s="1"/>
  <c r="L183" i="12"/>
  <c r="P183" i="12" s="1"/>
  <c r="L77" i="9"/>
  <c r="P77" i="9" s="1"/>
  <c r="N5" i="14"/>
  <c r="L77" i="12"/>
  <c r="P77" i="12" s="1"/>
  <c r="L30" i="8"/>
  <c r="P30" i="8" s="1"/>
  <c r="L54" i="8"/>
  <c r="P54" i="8" s="1"/>
  <c r="L55" i="14"/>
  <c r="P55" i="14" s="1"/>
  <c r="L66" i="12"/>
  <c r="P66" i="12" s="1"/>
  <c r="L189" i="12"/>
  <c r="P189" i="12" s="1"/>
  <c r="L102" i="9"/>
  <c r="P102" i="9" s="1"/>
  <c r="L51" i="10"/>
  <c r="P51" i="10" s="1"/>
  <c r="L36" i="9"/>
  <c r="P36" i="9" s="1"/>
  <c r="L17" i="8"/>
  <c r="P17" i="8" s="1"/>
  <c r="L22" i="8"/>
  <c r="P22" i="8" s="1"/>
  <c r="L25" i="14"/>
  <c r="P25" i="14" s="1"/>
  <c r="L43" i="12"/>
  <c r="P43" i="12" s="1"/>
  <c r="L95" i="12"/>
  <c r="P95" i="12" s="1"/>
  <c r="L50" i="8"/>
  <c r="P50" i="8" s="1"/>
  <c r="L30" i="12"/>
  <c r="P30" i="12" s="1"/>
  <c r="L33" i="7"/>
  <c r="P33" i="7" s="1"/>
  <c r="L84" i="8"/>
  <c r="P84" i="8" s="1"/>
  <c r="L40" i="9"/>
  <c r="P40" i="9" s="1"/>
  <c r="L85" i="9"/>
  <c r="P85" i="9" s="1"/>
  <c r="L63" i="14"/>
  <c r="P63" i="14" s="1"/>
  <c r="L24" i="14"/>
  <c r="P24" i="14" s="1"/>
  <c r="L29" i="12"/>
  <c r="P29" i="12" s="1"/>
  <c r="L51" i="12"/>
  <c r="P51" i="12" s="1"/>
  <c r="L32" i="8"/>
  <c r="P32" i="8" s="1"/>
  <c r="L32" i="7"/>
  <c r="P32" i="7" s="1"/>
  <c r="L27" i="10"/>
  <c r="P27" i="10" s="1"/>
  <c r="L63" i="12"/>
  <c r="P63" i="12" s="1"/>
  <c r="L97" i="12"/>
  <c r="P97" i="12" s="1"/>
  <c r="L13" i="6"/>
  <c r="P13" i="6" s="1"/>
  <c r="L24" i="8"/>
  <c r="P24" i="8" s="1"/>
  <c r="L66" i="9"/>
  <c r="P66" i="9" s="1"/>
  <c r="L47" i="9"/>
  <c r="P47" i="9" s="1"/>
  <c r="L39" i="10"/>
  <c r="P39" i="10" s="1"/>
  <c r="L51" i="14"/>
  <c r="P51" i="14" s="1"/>
  <c r="L155" i="12"/>
  <c r="P155" i="12" s="1"/>
  <c r="L45" i="12"/>
  <c r="P45" i="12" s="1"/>
  <c r="L74" i="12"/>
  <c r="P74" i="12" s="1"/>
  <c r="L46" i="6"/>
  <c r="P46" i="6" s="1"/>
  <c r="L46" i="8"/>
  <c r="P46" i="8" s="1"/>
  <c r="L81" i="14"/>
  <c r="P81" i="14" s="1"/>
  <c r="L52" i="12"/>
  <c r="P52" i="12" s="1"/>
  <c r="L15" i="8"/>
  <c r="P15" i="8" s="1"/>
  <c r="L49" i="9"/>
  <c r="P49" i="9" s="1"/>
  <c r="L30" i="9"/>
  <c r="P30" i="9" s="1"/>
  <c r="L34" i="10"/>
  <c r="P34" i="10" s="1"/>
  <c r="L170" i="12"/>
  <c r="P170" i="12" s="1"/>
  <c r="L92" i="12"/>
  <c r="P92" i="12" s="1"/>
  <c r="L85" i="12"/>
  <c r="P85" i="12" s="1"/>
  <c r="L24" i="6"/>
  <c r="P24" i="6" s="1"/>
  <c r="L27" i="12"/>
  <c r="P27" i="12" s="1"/>
  <c r="L72" i="12"/>
  <c r="P72" i="12" s="1"/>
</calcChain>
</file>

<file path=xl/sharedStrings.xml><?xml version="1.0" encoding="utf-8"?>
<sst xmlns="http://schemas.openxmlformats.org/spreadsheetml/2006/main" count="1789" uniqueCount="546">
  <si>
    <t>Agency:</t>
  </si>
  <si>
    <t xml:space="preserve">Date: </t>
  </si>
  <si>
    <t xml:space="preserve"> Your</t>
  </si>
  <si>
    <t xml:space="preserve">  BEST  PRACTICES   </t>
  </si>
  <si>
    <t>Perform.</t>
  </si>
  <si>
    <t>Action</t>
  </si>
  <si>
    <t>Results</t>
  </si>
  <si>
    <t>Reference</t>
  </si>
  <si>
    <t xml:space="preserve">   Gap</t>
  </si>
  <si>
    <t>Needed</t>
  </si>
  <si>
    <t>UNDER</t>
  </si>
  <si>
    <t>%</t>
  </si>
  <si>
    <t>Average</t>
  </si>
  <si>
    <t>Individual Life &amp; Health</t>
  </si>
  <si>
    <t>Miscellaneous</t>
  </si>
  <si>
    <t>*</t>
  </si>
  <si>
    <t xml:space="preserve">  TOTAL REVENUES</t>
  </si>
  <si>
    <t xml:space="preserve">  NET REVENUES</t>
  </si>
  <si>
    <t>Top 25 %</t>
  </si>
  <si>
    <t>$</t>
  </si>
  <si>
    <t xml:space="preserve"> </t>
  </si>
  <si>
    <t xml:space="preserve">  BEST  PRACTICES</t>
  </si>
  <si>
    <t>Description</t>
  </si>
  <si>
    <t>XXXXXXXX</t>
  </si>
  <si>
    <t>XXXXXX</t>
  </si>
  <si>
    <t>XXXXXXX</t>
  </si>
  <si>
    <t>Your</t>
  </si>
  <si>
    <t>PERCENT</t>
  </si>
  <si>
    <t xml:space="preserve">Displayed with one decimal place.  </t>
  </si>
  <si>
    <t>DOLLAR</t>
  </si>
  <si>
    <t>NUMBER</t>
  </si>
  <si>
    <t>TOTAL</t>
  </si>
  <si>
    <t>Gap</t>
  </si>
  <si>
    <t xml:space="preserve"> : 1</t>
  </si>
  <si>
    <t>.</t>
  </si>
  <si>
    <t>Total Payroll</t>
  </si>
  <si>
    <t>Telephone</t>
  </si>
  <si>
    <t>Postage</t>
  </si>
  <si>
    <t>Dues/Subs./Contributions</t>
  </si>
  <si>
    <t>Insurance</t>
  </si>
  <si>
    <t>Professional Fees</t>
  </si>
  <si>
    <t>Outside Services</t>
  </si>
  <si>
    <t>Amortization</t>
  </si>
  <si>
    <t>Officer Life</t>
  </si>
  <si>
    <t>Interest</t>
  </si>
  <si>
    <t>Other</t>
  </si>
  <si>
    <t>Revenue Per Employee</t>
  </si>
  <si>
    <t>Spread Per Employee</t>
  </si>
  <si>
    <t>Largest Commission Account</t>
  </si>
  <si>
    <t>% of Agencies Acquiring</t>
  </si>
  <si>
    <t>Avg. Commissions Acquired</t>
  </si>
  <si>
    <t>Investment Income</t>
  </si>
  <si>
    <t>Pre-Tax Profit</t>
  </si>
  <si>
    <t>Number of Total Employees</t>
  </si>
  <si>
    <t># Validated Producers</t>
  </si>
  <si>
    <t>(Commissions)</t>
  </si>
  <si>
    <t>Average Pay ($)</t>
  </si>
  <si>
    <t xml:space="preserve">NUMBER OF P&amp;C CARRIERS </t>
  </si>
  <si>
    <t>A current ratio greater than 1:1 indicates that cash and assets with short-term maturities are sufficient</t>
  </si>
  <si>
    <t>This factor measures the collection practices of an agency, with a lower ratio representing more timely collections.</t>
  </si>
  <si>
    <t xml:space="preserve">Best Practices Revenue Category: </t>
  </si>
  <si>
    <t xml:space="preserve">Commercial P&amp;C </t>
  </si>
  <si>
    <t xml:space="preserve">Personal P&amp;C </t>
  </si>
  <si>
    <t>T &amp; E/Conventions</t>
  </si>
  <si>
    <t>Advertising &amp; Promotions</t>
  </si>
  <si>
    <t>TOTAL PERSONAL CARRIERS</t>
  </si>
  <si>
    <t>ABOUT THIS WORKBOOK</t>
  </si>
  <si>
    <t>Code</t>
  </si>
  <si>
    <t>Annual Revenues</t>
  </si>
  <si>
    <t>STANDARD COLUMN HEADINGS</t>
  </si>
  <si>
    <t>Definitions for the column headings:</t>
  </si>
  <si>
    <t>Reagan Consulting.  Clarification on any of the study results can be directed to:</t>
  </si>
  <si>
    <t>The following columns appear on each worksheet:</t>
  </si>
  <si>
    <t>CHANGING WORKSHEET SETTINGS</t>
  </si>
  <si>
    <t>Performance</t>
  </si>
  <si>
    <t>There are three basic types of data found in this workbook:</t>
  </si>
  <si>
    <t>Percentage totals are typically 100.0%.</t>
  </si>
  <si>
    <t xml:space="preserve">Bad Debts </t>
  </si>
  <si>
    <t>REVENUES</t>
  </si>
  <si>
    <t>% OF REVENUE BY SOURCE</t>
  </si>
  <si>
    <t>% OF REVENUE DERIVED FROM LARGEST ACCOUNTS</t>
  </si>
  <si>
    <t>REVENUES DERIVED FROM ACQUISITIONS MADE IN LAST 12 MONTHS</t>
  </si>
  <si>
    <t>PROFITABILITY RATIOS</t>
  </si>
  <si>
    <t>PRODUCTIVITY</t>
  </si>
  <si>
    <t>PRODUCER PRODUCTIVITY</t>
  </si>
  <si>
    <t>COMMERCIAL P&amp;C PRODUCER</t>
  </si>
  <si>
    <t>Over $25,000,000</t>
  </si>
  <si>
    <t>$1,250,000 to $2,500,000</t>
  </si>
  <si>
    <t>$2,500,000 to $5,000,000</t>
  </si>
  <si>
    <t>$5,000,000 to $10,000,000</t>
  </si>
  <si>
    <t>$10,000,000 to $25,000,000</t>
  </si>
  <si>
    <t xml:space="preserve">OVER  </t>
  </si>
  <si>
    <t>Largest P&amp;C Carrier</t>
  </si>
  <si>
    <t>3 Largest P&amp;C Carriers</t>
  </si>
  <si>
    <t>Largest GL&amp;H Carrier</t>
  </si>
  <si>
    <t>3 Largest GL&amp;H Carriers</t>
  </si>
  <si>
    <t>Retirement</t>
  </si>
  <si>
    <t>Annual Pay as % of Book</t>
  </si>
  <si>
    <t>Property &amp; Casualty</t>
  </si>
  <si>
    <t>Commercial Commissions + Fees</t>
  </si>
  <si>
    <t>Bonds</t>
  </si>
  <si>
    <t>Personal Commissions + Fees</t>
  </si>
  <si>
    <t>Contingent / Bonus</t>
  </si>
  <si>
    <t>Life &amp; Health / Financial</t>
  </si>
  <si>
    <t>Bonus / Overrides</t>
  </si>
  <si>
    <t>Action Needed</t>
  </si>
  <si>
    <t>Your Results</t>
  </si>
  <si>
    <t>BP Results</t>
  </si>
  <si>
    <t>= Current fiscal year-end New Business Revenue divided by prior fiscal year-end Total Revenue for line of business</t>
  </si>
  <si>
    <t>= Current fiscal year-end Acquired Revenue divided by prior fiscal year-end Total Revenue by line of business</t>
  </si>
  <si>
    <t>10 Largest Commission Accounts - High</t>
  </si>
  <si>
    <t>10 Largest Commission - Low</t>
  </si>
  <si>
    <t>Largest Commission Account - High</t>
  </si>
  <si>
    <t>Largest Commission Account - Low</t>
  </si>
  <si>
    <t>10 Largest Commission Accounts</t>
  </si>
  <si>
    <t xml:space="preserve">Invalid Revenue Code! </t>
  </si>
  <si>
    <t>Total Receivables</t>
  </si>
  <si>
    <t>Total Insurance Company Payables</t>
  </si>
  <si>
    <t>Aged Receivables</t>
  </si>
  <si>
    <t>FINANCIAL STABILITY</t>
  </si>
  <si>
    <t>Tangible Net Worth</t>
  </si>
  <si>
    <t>Receivables</t>
  </si>
  <si>
    <t>Receivables to Payables Ratio</t>
  </si>
  <si>
    <t>Compensation Per Employee</t>
  </si>
  <si>
    <t>Avg. New Comm Produced per Year</t>
  </si>
  <si>
    <t>NET REVENUES FROM:</t>
  </si>
  <si>
    <t>Total Benefits</t>
  </si>
  <si>
    <t>=Total Net Revenues - Total Expenses</t>
  </si>
  <si>
    <t>=Pre-Tax Profit</t>
  </si>
  <si>
    <t xml:space="preserve">    minus contingents</t>
  </si>
  <si>
    <t xml:space="preserve">    minus bonus income</t>
  </si>
  <si>
    <t xml:space="preserve">    minus investment income</t>
  </si>
  <si>
    <t>Operating Pre-Tax Profit</t>
  </si>
  <si>
    <t>EBITDA</t>
  </si>
  <si>
    <t>Pro Forma Adjustments</t>
  </si>
  <si>
    <t>Enter revenues or expenses that will not occur in future years:</t>
  </si>
  <si>
    <t>Pro Forma Pre-Tax Profit</t>
  </si>
  <si>
    <t>Pro Forma EBITDA</t>
  </si>
  <si>
    <t xml:space="preserve">Total Personal Lines Commissions </t>
  </si>
  <si>
    <t>Placed in Carrier Service Centers</t>
  </si>
  <si>
    <t xml:space="preserve">Total Commercial Lines Commissions </t>
  </si>
  <si>
    <t>The agency's pre-tax profit when discretionary expenses (bonuses,</t>
  </si>
  <si>
    <t>solely on ownership, are removed, (i.e., removing expenses that would</t>
  </si>
  <si>
    <t>not be incurred if a third party owned the agency).</t>
  </si>
  <si>
    <t>% of NR</t>
  </si>
  <si>
    <t>% of Rev</t>
  </si>
  <si>
    <t>Personal</t>
  </si>
  <si>
    <t>Small Commercial</t>
  </si>
  <si>
    <t>Mid/Large Commercial</t>
  </si>
  <si>
    <t>legend</t>
  </si>
  <si>
    <t>Investment</t>
  </si>
  <si>
    <t>Misc</t>
  </si>
  <si>
    <t>EE Payroll</t>
  </si>
  <si>
    <t>Outside Prod Payroll</t>
  </si>
  <si>
    <t>Payroll Taxes</t>
  </si>
  <si>
    <t>Total Comp</t>
  </si>
  <si>
    <t>T&amp;E/Conventions</t>
  </si>
  <si>
    <t>Advertising/Promotions</t>
  </si>
  <si>
    <t>Supplies/Printing</t>
  </si>
  <si>
    <t>Dues/Subs/Contr</t>
  </si>
  <si>
    <t>Taxes/Licenses</t>
  </si>
  <si>
    <t>Prof Fees</t>
  </si>
  <si>
    <t>Bad Debts</t>
  </si>
  <si>
    <t>Education/Training</t>
  </si>
  <si>
    <t>Total Expenses</t>
  </si>
  <si>
    <t>pre-tax profit</t>
  </si>
  <si>
    <t>operating pre-tax profit</t>
  </si>
  <si>
    <t>pro forma pre-tax profit</t>
  </si>
  <si>
    <t>pro forma EBITDA</t>
  </si>
  <si>
    <t>Liquidity/Current Ratio</t>
  </si>
  <si>
    <t>Rec to Pay Ratio</t>
  </si>
  <si>
    <t>% Rec Aged past 60 days</t>
  </si>
  <si>
    <t>% Rec Aged past 90 days</t>
  </si>
  <si>
    <t xml:space="preserve">The tangible net worth is an important measure as it represents the net value </t>
  </si>
  <si>
    <t xml:space="preserve">of the corporation if it were liquidated.  A low or negative tangible net worth impacts </t>
  </si>
  <si>
    <t xml:space="preserve">a firm's ability to invest in new opportunities, develop new products, hire new employees, </t>
  </si>
  <si>
    <t>make other capital expenditures and handle stockholder redemption obligations.</t>
  </si>
  <si>
    <t>Top 25%</t>
  </si>
  <si>
    <t>CL</t>
  </si>
  <si>
    <t>Group</t>
  </si>
  <si>
    <t>PL</t>
  </si>
  <si>
    <t>top 25%</t>
  </si>
  <si>
    <t>PL National</t>
  </si>
  <si>
    <t>PL Regional</t>
  </si>
  <si>
    <t>CL National</t>
  </si>
  <si>
    <t>CL Regional</t>
  </si>
  <si>
    <t>Breakout PL</t>
  </si>
  <si>
    <t>Breakout Small CL</t>
  </si>
  <si>
    <t>Breakout Mid/Large CL</t>
  </si>
  <si>
    <t>total PL in service center</t>
  </si>
  <si>
    <t>total CL in service center</t>
  </si>
  <si>
    <t>Brokerage Commission Expense</t>
  </si>
  <si>
    <t>Under $1,250,000</t>
  </si>
  <si>
    <t xml:space="preserve"> Receivables Aged Past 90 Days</t>
  </si>
  <si>
    <t>(Total assets minus intagible assets equals total tangible assets.  Total assets minus</t>
  </si>
  <si>
    <t>total liabilities equals tangible net worth.)</t>
  </si>
  <si>
    <t>All Other Group Commission + Fees</t>
  </si>
  <si>
    <t>Group Medical Commission + Fees</t>
  </si>
  <si>
    <t>All Other Group Benefits</t>
  </si>
  <si>
    <t>Individual L&amp;H Commission + Fees</t>
  </si>
  <si>
    <t xml:space="preserve">"Non"Empoyees" </t>
  </si>
  <si>
    <t>COMMERCIAL P&amp;C</t>
  </si>
  <si>
    <t>"Rule of 20" Score</t>
  </si>
  <si>
    <t>The Rule of 20 is a simple growth and profitability balancing equation that provides</t>
  </si>
  <si>
    <t>a quick way to determine whether or not an agency is creating value for its share-</t>
  </si>
  <si>
    <t>holders.  It states that an agency will drive industry-standard shareholder returns</t>
  </si>
  <si>
    <t xml:space="preserve">if the sum of (a) its organic growth rate and (b) 1/2 of its EBITDA margin equals or </t>
  </si>
  <si>
    <t>exceeds 20.  Generally speaking, an outcome of 20 or more indicates that the</t>
  </si>
  <si>
    <t xml:space="preserve">agency's shareholders can expect to earn 15%-17% per year through stock price </t>
  </si>
  <si>
    <t>rule of 20</t>
  </si>
  <si>
    <t>NEW PRODUCERS SECTION</t>
  </si>
  <si>
    <t># of New Producers</t>
  </si>
  <si>
    <t>Hired Last Year</t>
  </si>
  <si>
    <t>Portion of Payroll Supported by Book</t>
  </si>
  <si>
    <t>Total Payroll of Unvalidated Producers</t>
  </si>
  <si>
    <t>Calculating Your Agency's NUPP</t>
  </si>
  <si>
    <t>NUPP</t>
  </si>
  <si>
    <t>THE NUPP - NET INVESTMENT IN UNVALIDATED PRODUCER PAY</t>
  </si>
  <si>
    <t xml:space="preserve">Expressed as a percentage of Net Revenue, the NUPP is the difference between what an agency pays its unvalidated producer(s) and what the </t>
  </si>
  <si>
    <t>producer(s) would earn under the agency's normal commission schedule.  A NUPP of 1.5% is considered a healthy level of investment.</t>
  </si>
  <si>
    <t>Net Investment in Unvalidated Producer</t>
  </si>
  <si>
    <t>Payroll (NUPP)</t>
  </si>
  <si>
    <t>Total Number of Agency Employees</t>
  </si>
  <si>
    <t>However, new producers must validate within a 2-4 years period for the investment to yield a good return.</t>
  </si>
  <si>
    <t>NUPP as % of Net Revenue</t>
  </si>
  <si>
    <t># of Accounts</t>
  </si>
  <si>
    <t>Total Revenue</t>
  </si>
  <si>
    <t>Revenue per Account</t>
  </si>
  <si>
    <t>Less than $5,000</t>
  </si>
  <si>
    <t>GROUP L&amp;H / FINANCIAL</t>
  </si>
  <si>
    <t>Net Revenues Growth (Total)</t>
  </si>
  <si>
    <t>Greater than 100 Lives</t>
  </si>
  <si>
    <t>Between 50 and 100 Lives</t>
  </si>
  <si>
    <t>= Current fiscal year-end Renewal Revenue divided by prior fiscal year-end Total Revenue for each line of business</t>
  </si>
  <si>
    <t>[e.g., CL Renewal Revenue ($ amount) divided by prior fiscal year-end total CL Revenue ($ amount)]</t>
  </si>
  <si>
    <t>[e.g., CL New Revenue ($ amount) divided by prior fiscal year-end total CL Revenue ($ amount)]</t>
  </si>
  <si>
    <t>[e.g., CL Acquired Revenue ($ amount) divided by prior fiscal year-end total CL Revenue ($ amount)]</t>
  </si>
  <si>
    <t>RENEWAL REVENUES AS % OF PRIOR YEAR'S REVENUE BY LINE OF BUSINESS</t>
  </si>
  <si>
    <t>NEW BUSINESS REVENUE AS % OF PRIOR YEAR'S REVENUE BY LINE OF BUSINESS</t>
  </si>
  <si>
    <t>ACQUIRED REVENUE AS % OF PRIOR YEAR'S REVENUE BY LINE OF BUSINESS</t>
  </si>
  <si>
    <t>(DOES NOT INCLUDE ACQUIRED REVENUE)</t>
  </si>
  <si>
    <t>GROWTH IN TOTAL REVENUE FROM PRIOR YEAR</t>
  </si>
  <si>
    <t>(or Growth)</t>
  </si>
  <si>
    <t>Commercial P&amp;C (Organic)</t>
  </si>
  <si>
    <t>= (CL Rev - CL Acquired Rev) - Prior Year CL Rev</t>
  </si>
  <si>
    <t xml:space="preserve">Commercial P&amp;C (Total) </t>
  </si>
  <si>
    <t>= CL Rev - Prior Year CL Rev</t>
  </si>
  <si>
    <t>Bonds (Organic)</t>
  </si>
  <si>
    <t>=(Bond Rev - Bond Acquired Rev ) - Prior Year Bond Rev</t>
  </si>
  <si>
    <t>Bonds (Total)</t>
  </si>
  <si>
    <t>=Bond Rev - Prior Year Bond Rev</t>
  </si>
  <si>
    <t>Personal P&amp;C (Organic)</t>
  </si>
  <si>
    <t>= (PL Rev - PL Acquired Rev) - Prior Year PL Rev</t>
  </si>
  <si>
    <t>Personal P&amp;C  (Total)</t>
  </si>
  <si>
    <t>=PL Rev - Prior Year PL Rev</t>
  </si>
  <si>
    <t>Group Medical (Organic)</t>
  </si>
  <si>
    <t>= (GRP Rev - GRP Acquired Rev) - Prior Year GRP Rev</t>
  </si>
  <si>
    <t>Group Medical (Total)</t>
  </si>
  <si>
    <t>All Other Group Benefits (Organic)</t>
  </si>
  <si>
    <t>= (OTH Rev - OTH Acquired Rev) - Prior Year OTH Rev</t>
  </si>
  <si>
    <t>All Other Group Benefits  (Total)</t>
  </si>
  <si>
    <t>= (ILH Rev - ILH Acquired Rev) - Prior Year ILH Rev</t>
  </si>
  <si>
    <t>Commissions &amp; Fees Growth Amount</t>
  </si>
  <si>
    <t>= GRP Rev - Prior Year GRP Rev</t>
  </si>
  <si>
    <t>= OTH Rev - Prior Year OTH Rev</t>
  </si>
  <si>
    <t>= ILH Rev - Prior Year ILH Rev</t>
  </si>
  <si>
    <t xml:space="preserve">P&amp;C Contingent Income Growth </t>
  </si>
  <si>
    <t>L&amp;H Bonus Income Growth</t>
  </si>
  <si>
    <t xml:space="preserve">Growth Amount = L&amp;H Bonus Inc - Prior Year L&amp;H Bonus Inc </t>
  </si>
  <si>
    <t>Investment Income Growth</t>
  </si>
  <si>
    <t xml:space="preserve">Growth Amount = Investmt Inc - Prior Year Investmt Inc </t>
  </si>
  <si>
    <t xml:space="preserve">Brokerage Commission Expense Growth </t>
  </si>
  <si>
    <t xml:space="preserve">Net Revenues Growth (Organic) </t>
  </si>
  <si>
    <t>= Gross Rev Growth Amt - Brkg Growth Amt - Acquired Rev Growth Amt</t>
  </si>
  <si>
    <t xml:space="preserve">= Gross Rev Growth Amt - Brkg Growth Amt </t>
  </si>
  <si>
    <t>GROWTH</t>
  </si>
  <si>
    <t>Note: these are in a different order than in the Study</t>
  </si>
  <si>
    <t xml:space="preserve">NOTE: Cells highlighted in yellow are where you should enter your data. </t>
  </si>
  <si>
    <t>Accounts Between $10,000 and $25,000</t>
  </si>
  <si>
    <t>Accounts Between $5,000 and $10,000</t>
  </si>
  <si>
    <t>ORGANIC GROWTH IN REVENUES FROM PRIOR YEAR BY EACH LINE OF BUSINESS</t>
  </si>
  <si>
    <t>To calculate your  growth  from prior year, enter the following amounts:</t>
  </si>
  <si>
    <t>NOTE:  For the Rule of 20 to calculate you must have completed the "GROWTH" tab.</t>
  </si>
  <si>
    <t>Generated by Unvalidated Producers</t>
  </si>
  <si>
    <t xml:space="preserve">Total Commissions in Book of Business </t>
  </si>
  <si>
    <t xml:space="preserve">Avg Blended Commission Rate </t>
  </si>
  <si>
    <t>(e.g. 40% new &amp; 25% renewal = 32.5%)</t>
  </si>
  <si>
    <t xml:space="preserve">Used for Validated Producers </t>
  </si>
  <si>
    <t>The Revenue and Expenses Tabs must be completed for this sheet to calculate results.</t>
  </si>
  <si>
    <t>appreciation and/or shareholder distributions.</t>
  </si>
  <si>
    <t>Total Specialty/Niche Revenue as %</t>
  </si>
  <si>
    <t>REVENUE BY SPECIALTY / NICHE</t>
  </si>
  <si>
    <t>EMPLOYEE OVERVIEW</t>
  </si>
  <si>
    <t xml:space="preserve">Net Commissions &amp; Fees Organic Growth  </t>
  </si>
  <si>
    <t xml:space="preserve">Net Commissions &amp; Fees Total Growth  </t>
  </si>
  <si>
    <t>Net Commissions &amp; Fees Organic Growth Amount</t>
  </si>
  <si>
    <t>Net Commissions &amp; Fees Total Growth Amount</t>
  </si>
  <si>
    <t>= Brokerage Commission Expense - Prior Year Brokerage Comm Exp</t>
  </si>
  <si>
    <t>STEP 1:  SELECTING THE CORRECT REVENUE CODE</t>
  </si>
  <si>
    <t xml:space="preserve">Displayed with one decimal place. A percent sign (%) is shown to the right. </t>
  </si>
  <si>
    <t>Shown as whole dollars.  A dollar sign ($) appears to the left.</t>
  </si>
  <si>
    <t xml:space="preserve">Several totals are automatically calculated.  The line description begins with an </t>
  </si>
  <si>
    <t>asterisk (*).  These totals are protected cells, which cannot be changed.</t>
  </si>
  <si>
    <t xml:space="preserve">Protected fields into which you enter your year-end results.  This field and the ACTION NEEDED </t>
  </si>
  <si>
    <t>field are the only cells you can change in the workbook. Other cells contain formulas, and are</t>
  </si>
  <si>
    <t>cell for keying your data.</t>
  </si>
  <si>
    <t>Best Practices Results/Reference</t>
  </si>
  <si>
    <t>A free-form area for your notes.  You may also add data after the last row item in the worksheet.</t>
  </si>
  <si>
    <t>Under 50 Lives</t>
  </si>
  <si>
    <t>Accounts Between $25,000 and $50,000</t>
  </si>
  <si>
    <t>Accounts Greater than $50,000</t>
  </si>
  <si>
    <t>Commercial Commissions &amp; Fees</t>
  </si>
  <si>
    <t>Bonds / Surety</t>
  </si>
  <si>
    <t>Personal Commissions &amp; Fees</t>
  </si>
  <si>
    <t>Group Medical Comm &amp; Fees</t>
  </si>
  <si>
    <t>All Other Group Comm &amp; Fees</t>
  </si>
  <si>
    <t>Individual L/H/F Comm &amp; Fees</t>
  </si>
  <si>
    <t>Gross Revenues</t>
  </si>
  <si>
    <t>Brokerage Comm Expense</t>
  </si>
  <si>
    <t>Net Revenues</t>
  </si>
  <si>
    <t>Total Commissions &amp; Fees in Commercial P&amp;C Book:</t>
  </si>
  <si>
    <t>% of Comms &amp; Fees from Accounts this size</t>
  </si>
  <si>
    <t>Total Commissions &amp; Fees in Life &amp; Health Book:</t>
  </si>
  <si>
    <t># of Accounts w/ Commissions this size</t>
  </si>
  <si>
    <t>Total Revenue from accounts this size</t>
  </si>
  <si>
    <t>10-25k</t>
  </si>
  <si>
    <t>5-10k</t>
  </si>
  <si>
    <t>UNDER 5k</t>
  </si>
  <si>
    <t>OVER 50k</t>
  </si>
  <si>
    <t>25-50k</t>
  </si>
  <si>
    <t xml:space="preserve">% of Book </t>
  </si>
  <si>
    <t>Over 100 lives</t>
  </si>
  <si>
    <t>50-100 lives</t>
  </si>
  <si>
    <t>under 50 livea</t>
  </si>
  <si>
    <t>% of Agencies with 
any Specialty Revenue</t>
  </si>
  <si>
    <t>Average Total Specialty Revenue</t>
  </si>
  <si>
    <t>Total Commissions &amp; Fees Generated from all</t>
  </si>
  <si>
    <t>% of Agencies having an Industry and/or Product Specialty/Niche:</t>
  </si>
  <si>
    <t>Top Quartile</t>
  </si>
  <si>
    <t>Renew top quartile</t>
  </si>
  <si>
    <t>Pers</t>
  </si>
  <si>
    <t>grp med</t>
  </si>
  <si>
    <t>all oth</t>
  </si>
  <si>
    <t>indiv</t>
  </si>
  <si>
    <t>total</t>
  </si>
  <si>
    <t>new top quartile</t>
  </si>
  <si>
    <t>acq top quartile</t>
  </si>
  <si>
    <t>organic growth TQ</t>
  </si>
  <si>
    <t>Renew median</t>
  </si>
  <si>
    <t>new median</t>
  </si>
  <si>
    <t>acq median</t>
  </si>
  <si>
    <t>organic growth median</t>
  </si>
  <si>
    <t>Median</t>
  </si>
  <si>
    <t>protected.  The cell for data entry displays a starting value of "0" to help you locate the correct</t>
  </si>
  <si>
    <t>brokerage  - median</t>
  </si>
  <si>
    <t>brokerage - top quartile</t>
  </si>
  <si>
    <t>contingent - median</t>
  </si>
  <si>
    <t>contingent - top quartile</t>
  </si>
  <si>
    <t>l&amp;h bonus- median</t>
  </si>
  <si>
    <t>l&amp;h bonus- top quartile</t>
  </si>
  <si>
    <t>investment income - median</t>
  </si>
  <si>
    <t>investment income - top quartile</t>
  </si>
  <si>
    <t>misc income - med</t>
  </si>
  <si>
    <t>misc income - top quartile</t>
  </si>
  <si>
    <t>Miscellaneous Income Growth</t>
  </si>
  <si>
    <t xml:space="preserve">Growth Amount = Misc Inc - Prior Year Misc Inc </t>
  </si>
  <si>
    <t>net comm &amp; fees - median</t>
  </si>
  <si>
    <t>net comm &amp; fees - top q</t>
  </si>
  <si>
    <t>organic</t>
  </si>
  <si>
    <t>net rev growth - median</t>
  </si>
  <si>
    <t>net rev growth - top q</t>
  </si>
  <si>
    <t>Automobile Expense</t>
  </si>
  <si>
    <t>Occupancy Expenses</t>
  </si>
  <si>
    <t>Office Equipment Expenses</t>
  </si>
  <si>
    <t>IT Expenses</t>
  </si>
  <si>
    <t>Depreciation</t>
  </si>
  <si>
    <t>Employee Payroll</t>
  </si>
  <si>
    <t>Auto</t>
  </si>
  <si>
    <t>Total Selling</t>
  </si>
  <si>
    <t>Occupancy</t>
  </si>
  <si>
    <t>Office Equip</t>
  </si>
  <si>
    <t>IT</t>
  </si>
  <si>
    <t>Total Operating</t>
  </si>
  <si>
    <t>Total Admin</t>
  </si>
  <si>
    <t>average</t>
  </si>
  <si>
    <t>top quartile</t>
  </si>
  <si>
    <t>Receivables Aged 61-90 Days</t>
  </si>
  <si>
    <t>STAFFING</t>
  </si>
  <si>
    <t>Number of HR Employees</t>
  </si>
  <si>
    <t>Number of Accounting Employees</t>
  </si>
  <si>
    <t>Number of Marketing Employees</t>
  </si>
  <si>
    <t>EMPLOYEE PRODUCTIVITY</t>
  </si>
  <si>
    <t>SERVICE &amp; SALES SUPPORT STAFF</t>
  </si>
  <si>
    <t>Number of General Staff:</t>
  </si>
  <si>
    <t>Commercial</t>
  </si>
  <si>
    <t>L/H/F</t>
  </si>
  <si>
    <t>Avg. Line of Business Revenue per Staff:</t>
  </si>
  <si>
    <t>Payroll as % of Line of Business Revenue:</t>
  </si>
  <si>
    <t># of HR</t>
  </si>
  <si>
    <t># of Acctg</t>
  </si>
  <si>
    <t># of Mktg</t>
  </si>
  <si>
    <t># of general staff</t>
  </si>
  <si>
    <t>ML</t>
  </si>
  <si>
    <t>Avg LOB Rev per</t>
  </si>
  <si>
    <t>Payroll as % of LOB rev</t>
  </si>
  <si>
    <t>Average Book Serviced</t>
  </si>
  <si>
    <t>Average Compensation ($)</t>
  </si>
  <si>
    <t>Average Comp as % of Book</t>
  </si>
  <si>
    <t>= Average Comp / Average Book Serviced</t>
  </si>
  <si>
    <t>Weighted Average Producer Age</t>
  </si>
  <si>
    <t>Average Book serviced</t>
  </si>
  <si>
    <t>PERSONAL PRODUCER</t>
  </si>
  <si>
    <t>GROUP LIFE &amp; HEALTH PRODUCERS</t>
  </si>
  <si>
    <t>MULTI-LINE PRODUCERS</t>
  </si>
  <si>
    <t>WAPA</t>
  </si>
  <si>
    <t># of producers hired last year</t>
  </si>
  <si>
    <t>success rate</t>
  </si>
  <si>
    <t xml:space="preserve">Commercial Lines  - National Carriers </t>
  </si>
  <si>
    <t xml:space="preserve">Commercial Lines  - Regional Carriers </t>
  </si>
  <si>
    <t>TOTAL COMMERCIAL CARRIERS</t>
  </si>
  <si>
    <t>TOTAL L&amp;H / FINANCIAL CARRIERS</t>
  </si>
  <si>
    <t xml:space="preserve">Personal Lines  - National Carriers </t>
  </si>
  <si>
    <t xml:space="preserve">Personal Lines  - Regional Carriers </t>
  </si>
  <si>
    <t>(accts generating &lt; $7,500 in commissions)</t>
  </si>
  <si>
    <t>(accts generating &gt; $7,500 in commissions)</t>
  </si>
  <si>
    <t>CL Total</t>
  </si>
  <si>
    <t xml:space="preserve">Total PL  </t>
  </si>
  <si>
    <t>Total L&amp;H carriers</t>
  </si>
  <si>
    <t>largest P&amp;C</t>
  </si>
  <si>
    <t>3 largest P&amp;C</t>
  </si>
  <si>
    <t>largest group</t>
  </si>
  <si>
    <t>3 largest group</t>
  </si>
  <si>
    <t>1099 Producers &amp; Temporary Help</t>
  </si>
  <si>
    <t>PRO FORMA EXPENSES</t>
  </si>
  <si>
    <t>% of PF</t>
  </si>
  <si>
    <t>Net Rev</t>
  </si>
  <si>
    <t>Your Total Pro Forma Net Revenues:</t>
  </si>
  <si>
    <t xml:space="preserve">Growth Amount = P&amp;C Conting't Inc - Prior Year Conting't Inc </t>
  </si>
  <si>
    <t>compensation, and perks) made for the benefit of the owners, based</t>
  </si>
  <si>
    <t>Glossary</t>
  </si>
  <si>
    <t>Specialty Rev as % of Net Rev</t>
  </si>
  <si>
    <t>TOTAL PRO FORMA EXPENSES</t>
  </si>
  <si>
    <t>PRO FORMA COMPENSATION EXPENSES</t>
  </si>
  <si>
    <t>TOTAL PRO FORMA COMPENSATION</t>
  </si>
  <si>
    <t>PRO FORMA SELLING EXPENSES</t>
  </si>
  <si>
    <t>TOTAL  PRO FORMA SELLING  EXPENSE</t>
  </si>
  <si>
    <t>PRO FORMA OPERATING EXPENSES</t>
  </si>
  <si>
    <t>TOTAL PRO FORMA OPERATING EXPENSE</t>
  </si>
  <si>
    <t>PRO FORMA ADMINISTRATIVE EXPENSES</t>
  </si>
  <si>
    <t>TOTAL PRO FORMA ADMIN. EXPENSE</t>
  </si>
  <si>
    <t>L/H/F Value Added Service Staff</t>
  </si>
  <si>
    <t>P&amp;C Value Added Service Staff</t>
  </si>
  <si>
    <t>PC VAS</t>
  </si>
  <si>
    <t>LHF VAS</t>
  </si>
  <si>
    <t>This column represents benchmarks pulled from the Best Practices Study.  The data automatically changes when a Revenue Code is entered in cell A1.  When the study lacks</t>
  </si>
  <si>
    <t xml:space="preserve">This page contains important information that will aid you in using this workbook. However, a working knowledge of Excel is assumed. We recommend that you print this page if necessary to use as a reference guide. </t>
  </si>
  <si>
    <t>Atlanta, GA 30305</t>
  </si>
  <si>
    <t>Email:  michelle@reaganconsulting.com</t>
  </si>
  <si>
    <t>INSURANCE CARRIERS</t>
  </si>
  <si>
    <t>For Largest Single P&amp;C Carrier Commissions entered above, please break down by line of business:</t>
  </si>
  <si>
    <t>Michelle Appelbaum / Reagan Consulting</t>
  </si>
  <si>
    <t>3495 Piedmont Road, NE; Building 10, Suite 920</t>
  </si>
  <si>
    <t>Phone:  404-233-5545     Fax:  404-237-5996</t>
  </si>
  <si>
    <t>Cl Claims</t>
  </si>
  <si>
    <t>PL Claims</t>
  </si>
  <si>
    <t>CL Claims</t>
  </si>
  <si>
    <r>
      <t xml:space="preserve">2021 </t>
    </r>
    <r>
      <rPr>
        <b/>
        <i/>
        <sz val="18"/>
        <color rgb="FF002E5D"/>
        <rFont val="Montserrat"/>
      </rPr>
      <t>Best Practices Study</t>
    </r>
    <r>
      <rPr>
        <b/>
        <sz val="18"/>
        <color rgb="FF002E5D"/>
        <rFont val="Montserrat"/>
      </rPr>
      <t xml:space="preserve"> Comparison Workbook</t>
    </r>
  </si>
  <si>
    <t>Begin on the Revenue tab by entering a "REVENUE CATEGORY CODE" in cell A1. You may also enter your Agency name and the date. These fields will pull through to the other tabs in the workbook and will load the BEST PRACTICES RESULTS for the Revenue Category you selected.  The annual revenue code will appear in the heading of the worksheet.  Choose from the following revenue categories:</t>
  </si>
  <si>
    <r>
      <t>This workbook allows you to compare your most recently completed year-end (</t>
    </r>
    <r>
      <rPr>
        <i/>
        <sz val="12"/>
        <rFont val="Lato"/>
        <family val="2"/>
      </rPr>
      <t>Current FYE</t>
    </r>
    <r>
      <rPr>
        <sz val="12"/>
        <rFont val="Lato"/>
        <family val="2"/>
      </rPr>
      <t>) results with the other 2021</t>
    </r>
  </si>
  <si>
    <r>
      <rPr>
        <i/>
        <sz val="12"/>
        <rFont val="Lato"/>
        <family val="2"/>
      </rPr>
      <t>Best Practices</t>
    </r>
    <r>
      <rPr>
        <sz val="12"/>
        <rFont val="Lato"/>
        <family val="2"/>
      </rPr>
      <t xml:space="preserve"> agencies results, and to calculate any performance gaps between the two.  All information in </t>
    </r>
  </si>
  <si>
    <r>
      <t xml:space="preserve">this workbook can be found in the  </t>
    </r>
    <r>
      <rPr>
        <b/>
        <i/>
        <sz val="12"/>
        <rFont val="Lato"/>
        <family val="2"/>
      </rPr>
      <t>2021 Best Practices Study.</t>
    </r>
  </si>
  <si>
    <r>
      <t xml:space="preserve">If you type something other than the specified revenue codes, the message "INVALID REVENUE CODE!" appears, and the </t>
    </r>
    <r>
      <rPr>
        <i/>
        <sz val="12"/>
        <rFont val="Lato"/>
        <family val="2"/>
      </rPr>
      <t>BEST PRACTICES</t>
    </r>
    <r>
      <rPr>
        <sz val="12"/>
        <rFont val="Lato"/>
        <family val="2"/>
      </rPr>
      <t xml:space="preserve"> RESULTS column show zeros. Simply try again with a valid revenue code.</t>
    </r>
  </si>
  <si>
    <r>
      <t xml:space="preserve">Indicates the corresponding section within the </t>
    </r>
    <r>
      <rPr>
        <b/>
        <i/>
        <sz val="12"/>
        <rFont val="Lato"/>
        <family val="2"/>
      </rPr>
      <t>Best Practices Study Update.</t>
    </r>
  </si>
  <si>
    <r>
      <t xml:space="preserve">sufficient data for a particular benchmark, an asterisk (*) is displayed for the </t>
    </r>
    <r>
      <rPr>
        <i/>
        <sz val="12"/>
        <rFont val="Lato"/>
        <family val="2"/>
      </rPr>
      <t>BEST PRACTICES</t>
    </r>
    <r>
      <rPr>
        <sz val="12"/>
        <rFont val="Lato"/>
        <family val="2"/>
      </rPr>
      <t xml:space="preserve"> RESULTS column, and "N/A" is displayed in the PERFORMANCE GAP column.</t>
    </r>
  </si>
  <si>
    <r>
      <t xml:space="preserve">This is the numeric difference between YOUR RESULTS and the </t>
    </r>
    <r>
      <rPr>
        <i/>
        <sz val="12"/>
        <rFont val="Lato"/>
        <family val="2"/>
      </rPr>
      <t>BEST PRACTICES</t>
    </r>
  </si>
  <si>
    <r>
      <t xml:space="preserve">Each of the worksheets in this Comparison Workbook has printer and display/view settings that we hope are acceptable.  You may want to change these settings to accommodate your particular hardware needs.  However, </t>
    </r>
    <r>
      <rPr>
        <b/>
        <sz val="12"/>
        <color rgb="FFFF0000"/>
        <rFont val="Lato"/>
        <family val="2"/>
      </rPr>
      <t>DO NOT INSERT OR DELETE ROWS OR COLUMNS</t>
    </r>
    <r>
      <rPr>
        <sz val="12"/>
        <rFont val="Lato"/>
        <family val="2"/>
      </rPr>
      <t xml:space="preserve"> </t>
    </r>
    <r>
      <rPr>
        <b/>
        <sz val="12"/>
        <color rgb="FFFF0000"/>
        <rFont val="Lato"/>
        <family val="2"/>
      </rPr>
      <t>AND DO NOT MOVE CELL DATA.</t>
    </r>
  </si>
  <si>
    <r>
      <t xml:space="preserve">QUESTIONS REGARDING THE  </t>
    </r>
    <r>
      <rPr>
        <b/>
        <i/>
        <u/>
        <sz val="12"/>
        <rFont val="Lato"/>
        <family val="2"/>
      </rPr>
      <t xml:space="preserve">BEST PRACTICES </t>
    </r>
    <r>
      <rPr>
        <b/>
        <u/>
        <sz val="12"/>
        <rFont val="Lato"/>
        <family val="2"/>
      </rPr>
      <t>DATA</t>
    </r>
  </si>
  <si>
    <r>
      <t xml:space="preserve">The annual </t>
    </r>
    <r>
      <rPr>
        <b/>
        <i/>
        <sz val="12"/>
        <rFont val="Lato"/>
        <family val="2"/>
      </rPr>
      <t>Best Practices Study</t>
    </r>
    <r>
      <rPr>
        <sz val="12"/>
        <rFont val="Lato"/>
        <family val="2"/>
      </rPr>
      <t xml:space="preserve"> is a joint project of the Independent Insurance Agents &amp; Brokers of America and</t>
    </r>
  </si>
  <si>
    <t>is displayed as Percent, Dollar, or Number.  Due to broad differences in agencies, PERFORMANCE</t>
  </si>
  <si>
    <t>benchmarks.  The PERFORMANCE GAP uses the same measurement as YOUR results, and</t>
  </si>
  <si>
    <t>GAPS are not shown as positive or negative.</t>
  </si>
  <si>
    <t xml:space="preserve">Each worksheet has a Range named "TABLE" that contains the Best Practices values for the various revenue categories.  Inserting, deleting, or moving cells could disable the formulas that access TABLE. To prevent accidental deleting, inserting, etc., we have protected all cells except your input cells.  If you choose to modify a worksheet, you must first "Unprotect" the worksheet and/or cells.  Be careful not to alter the TABLE data.  </t>
  </si>
  <si>
    <t xml:space="preserve">(Enter $ Amount)   </t>
  </si>
  <si>
    <t>(For Calculations &amp; to Reconcile)</t>
  </si>
  <si>
    <t>Bonus/Overrides</t>
  </si>
  <si>
    <t>% of Comms &amp; Fees from Accounts this Size</t>
  </si>
  <si>
    <t># of Accounts w/ Commissions this Size</t>
  </si>
  <si>
    <t>Total Revenue from Accounts this Size</t>
  </si>
  <si>
    <t>Specialties/Niches by your Agency:</t>
  </si>
  <si>
    <t>of your Agency's Net Revenues:</t>
  </si>
  <si>
    <r>
      <t xml:space="preserve">Organic Growth </t>
    </r>
    <r>
      <rPr>
        <b/>
        <i/>
        <sz val="12"/>
        <color indexed="10"/>
        <rFont val="Lato"/>
        <family val="2"/>
      </rPr>
      <t>Excludes</t>
    </r>
    <r>
      <rPr>
        <i/>
        <sz val="12"/>
        <color indexed="10"/>
        <rFont val="Lato"/>
        <family val="2"/>
      </rPr>
      <t xml:space="preserve"> Acquired Revenue</t>
    </r>
  </si>
  <si>
    <r>
      <t xml:space="preserve">Total Growth </t>
    </r>
    <r>
      <rPr>
        <b/>
        <i/>
        <sz val="12"/>
        <color indexed="10"/>
        <rFont val="Lato"/>
        <family val="2"/>
      </rPr>
      <t xml:space="preserve">Includes </t>
    </r>
    <r>
      <rPr>
        <i/>
        <sz val="12"/>
        <color indexed="10"/>
        <rFont val="Lato"/>
        <family val="2"/>
      </rPr>
      <t>Acquired Revenue</t>
    </r>
  </si>
  <si>
    <t>Group Medical/Health</t>
  </si>
  <si>
    <t>(Should be Entered on the Revenue Tab)</t>
  </si>
  <si>
    <t>Individual L&amp;H (Total)</t>
  </si>
  <si>
    <t>Individual L&amp;H (Organic)</t>
  </si>
  <si>
    <t xml:space="preserve">Growth % = Brkg Comm Exp/Prior Year Brkg Comm Exp </t>
  </si>
  <si>
    <t xml:space="preserve">= Comm &amp; Fees Organic Growth Amt/Prior Year Total Comm &amp; Fees  </t>
  </si>
  <si>
    <t xml:space="preserve">= Comm &amp; Fees Total Growth Amt/Prior Year Total Comm &amp; Fees  </t>
  </si>
  <si>
    <t xml:space="preserve">Growth % = P&amp;C Conting't Inc Amt/Prior Year Conting't Inc </t>
  </si>
  <si>
    <t xml:space="preserve">Growth % = L&amp;H Bonus Inc Amt/Prior Year L&amp;H Bonus Inc </t>
  </si>
  <si>
    <t xml:space="preserve">Growth % = Investmt Inc Amt/Prior Year Investmt Inc </t>
  </si>
  <si>
    <t xml:space="preserve">Growth % = Misc Inc Amt/Prior Year Misc Inc </t>
  </si>
  <si>
    <t xml:space="preserve"> = NR Growth Amt/Prior Year NR</t>
  </si>
  <si>
    <r>
      <t xml:space="preserve">REVENUE CODE - Should be Entered on "Revenue" Tab        </t>
    </r>
    <r>
      <rPr>
        <sz val="14"/>
        <color indexed="10"/>
        <rFont val="Lato"/>
        <family val="2"/>
      </rPr>
      <t>IMPORTANT:</t>
    </r>
    <r>
      <rPr>
        <sz val="14"/>
        <rFont val="Lato"/>
        <family val="2"/>
      </rPr>
      <t xml:space="preserve">   </t>
    </r>
    <r>
      <rPr>
        <sz val="14"/>
        <color indexed="10"/>
        <rFont val="Lato"/>
        <family val="2"/>
      </rPr>
      <t>Review README file first!</t>
    </r>
  </si>
  <si>
    <t>(Should Be Entered on the Revenue Tab)</t>
  </si>
  <si>
    <r>
      <t xml:space="preserve">REVENUE CODE - Should Be Entered on "Revenue" Tab         </t>
    </r>
    <r>
      <rPr>
        <sz val="14"/>
        <color indexed="10"/>
        <rFont val="Lato"/>
        <family val="2"/>
      </rPr>
      <t>IMPORTANT:</t>
    </r>
    <r>
      <rPr>
        <sz val="14"/>
        <rFont val="Lato"/>
        <family val="2"/>
      </rPr>
      <t xml:space="preserve">   </t>
    </r>
    <r>
      <rPr>
        <sz val="14"/>
        <color indexed="10"/>
        <rFont val="Lato"/>
        <family val="2"/>
      </rPr>
      <t>Review README file first!</t>
    </r>
  </si>
  <si>
    <r>
      <t xml:space="preserve">Enter REVENUE CODE in Cell A1.                             </t>
    </r>
    <r>
      <rPr>
        <sz val="14"/>
        <color indexed="10"/>
        <rFont val="Lato"/>
        <family val="2"/>
      </rPr>
      <t xml:space="preserve"> IMPORTANT:</t>
    </r>
    <r>
      <rPr>
        <sz val="14"/>
        <rFont val="Lato"/>
        <family val="2"/>
      </rPr>
      <t xml:space="preserve">   </t>
    </r>
    <r>
      <rPr>
        <sz val="14"/>
        <color indexed="10"/>
        <rFont val="Lato"/>
        <family val="2"/>
      </rPr>
      <t>Review READ ME! tab first</t>
    </r>
  </si>
  <si>
    <t>REVENUE BY ACCOUNT SIZE (as Measured by Commissions &amp; Fees - Not Premiums)</t>
  </si>
  <si>
    <t>(All Employees Including Principals)</t>
  </si>
  <si>
    <r>
      <t xml:space="preserve">REVENUE CODE -Should Be entered on "Revenue" Tab         </t>
    </r>
    <r>
      <rPr>
        <sz val="14"/>
        <color indexed="10"/>
        <rFont val="Lato"/>
        <family val="2"/>
      </rPr>
      <t>IMPORTANT:</t>
    </r>
    <r>
      <rPr>
        <sz val="14"/>
        <rFont val="Lato"/>
        <family val="2"/>
      </rPr>
      <t xml:space="preserve">   </t>
    </r>
    <r>
      <rPr>
        <sz val="14"/>
        <color indexed="10"/>
        <rFont val="Lato"/>
        <family val="2"/>
      </rPr>
      <t>Review README file first!</t>
    </r>
  </si>
  <si>
    <r>
      <t>to meet a firm's short-term obligations.</t>
    </r>
    <r>
      <rPr>
        <sz val="10"/>
        <color indexed="55"/>
        <rFont val="Lato"/>
        <family val="2"/>
      </rPr>
      <t xml:space="preserve">  </t>
    </r>
    <r>
      <rPr>
        <sz val="11"/>
        <color indexed="55"/>
        <rFont val="Lato"/>
        <family val="2"/>
      </rPr>
      <t>(Current ratio = current assets ÷ current liabilities)</t>
    </r>
  </si>
  <si>
    <r>
      <t xml:space="preserve">= </t>
    </r>
    <r>
      <rPr>
        <b/>
        <u/>
        <sz val="12"/>
        <color indexed="55"/>
        <rFont val="Lato"/>
        <family val="2"/>
      </rPr>
      <t>E</t>
    </r>
    <r>
      <rPr>
        <sz val="12"/>
        <color indexed="55"/>
        <rFont val="Lato"/>
        <family val="2"/>
      </rPr>
      <t xml:space="preserve">arnings </t>
    </r>
    <r>
      <rPr>
        <b/>
        <u/>
        <sz val="12"/>
        <color indexed="55"/>
        <rFont val="Lato"/>
        <family val="2"/>
      </rPr>
      <t>B</t>
    </r>
    <r>
      <rPr>
        <sz val="12"/>
        <color indexed="55"/>
        <rFont val="Lato"/>
        <family val="2"/>
      </rPr>
      <t xml:space="preserve">efore </t>
    </r>
    <r>
      <rPr>
        <b/>
        <u/>
        <sz val="12"/>
        <color indexed="55"/>
        <rFont val="Lato"/>
        <family val="2"/>
      </rPr>
      <t>I</t>
    </r>
    <r>
      <rPr>
        <sz val="12"/>
        <color indexed="55"/>
        <rFont val="Lato"/>
        <family val="2"/>
      </rPr>
      <t xml:space="preserve">nterest, </t>
    </r>
    <r>
      <rPr>
        <b/>
        <u/>
        <sz val="12"/>
        <color indexed="55"/>
        <rFont val="Lato"/>
        <family val="2"/>
      </rPr>
      <t>T</t>
    </r>
    <r>
      <rPr>
        <sz val="12"/>
        <color indexed="55"/>
        <rFont val="Lato"/>
        <family val="2"/>
      </rPr>
      <t xml:space="preserve">axes, </t>
    </r>
    <r>
      <rPr>
        <b/>
        <u/>
        <sz val="12"/>
        <color indexed="55"/>
        <rFont val="Lato"/>
        <family val="2"/>
      </rPr>
      <t>D</t>
    </r>
    <r>
      <rPr>
        <sz val="12"/>
        <color indexed="55"/>
        <rFont val="Lato"/>
        <family val="2"/>
      </rPr>
      <t xml:space="preserve">epreciation, </t>
    </r>
    <r>
      <rPr>
        <b/>
        <u/>
        <sz val="12"/>
        <color indexed="55"/>
        <rFont val="Lato"/>
        <family val="2"/>
      </rPr>
      <t>A</t>
    </r>
    <r>
      <rPr>
        <sz val="12"/>
        <color indexed="55"/>
        <rFont val="Lato"/>
        <family val="2"/>
      </rPr>
      <t>mortization</t>
    </r>
  </si>
  <si>
    <r>
      <rPr>
        <b/>
        <i/>
        <sz val="12"/>
        <color rgb="FF00629B"/>
        <rFont val="Lato"/>
        <family val="2"/>
      </rPr>
      <t>Acquired Business Growth:</t>
    </r>
    <r>
      <rPr>
        <b/>
        <i/>
        <sz val="12"/>
        <color theme="4"/>
        <rFont val="Lato"/>
        <family val="2"/>
      </rPr>
      <t xml:space="preserve">  </t>
    </r>
    <r>
      <rPr>
        <b/>
        <sz val="12"/>
        <rFont val="Lato"/>
        <family val="2"/>
      </rPr>
      <t>Revenues that were puchased (i.e., the acquisition of another agency or book of business). This</t>
    </r>
    <r>
      <rPr>
        <b/>
        <sz val="12"/>
        <color theme="1"/>
        <rFont val="Lato"/>
        <family val="2"/>
      </rPr>
      <t xml:space="preserve"> reflects acquired revenues in the first year they are booked only; the percentage indicates the significance of acquisition activity to the agency's revenues. 
</t>
    </r>
  </si>
  <si>
    <r>
      <rPr>
        <b/>
        <i/>
        <sz val="12"/>
        <color rgb="FF00629B"/>
        <rFont val="Lato"/>
        <family val="2"/>
      </rPr>
      <t>Brokerage Commission Expense:</t>
    </r>
    <r>
      <rPr>
        <b/>
        <i/>
        <sz val="12"/>
        <color theme="4"/>
        <rFont val="Lato"/>
        <family val="2"/>
      </rPr>
      <t xml:space="preserve"> </t>
    </r>
    <r>
      <rPr>
        <b/>
        <sz val="12"/>
        <color theme="1"/>
        <rFont val="Lato"/>
        <family val="2"/>
      </rPr>
      <t>Commissions paid to other agencies or brokers. In-house producers compensated on a 1099 are included in the compensation section.</t>
    </r>
  </si>
  <si>
    <t>Enter your Total Pro Forma Net Revenues:</t>
  </si>
  <si>
    <t>Bonus/Compensation Paid Last Fiscal Year</t>
  </si>
  <si>
    <t>Perks or Other Benefits Paid Last Fiscal Year</t>
  </si>
  <si>
    <t>One-time Extraordinary Revenues</t>
  </si>
  <si>
    <t>Earned Last Fiscal Year</t>
  </si>
  <si>
    <t>One-time Extraordinary Expenses</t>
  </si>
  <si>
    <t>Incurred Last Fiscal Year</t>
  </si>
  <si>
    <t>If agency was owned by a third party, enter expenses that would not be paid:</t>
  </si>
  <si>
    <t>Pro Forma Revenue per Employee</t>
  </si>
  <si>
    <t>Pro Forma Compensation per Employee</t>
  </si>
  <si>
    <t>Pro Forma Spread per Employee</t>
  </si>
  <si>
    <t>% of Producers Hired over the Last 5 Years</t>
  </si>
  <si>
    <t>That Have Met Their Production Goals</t>
  </si>
  <si>
    <r>
      <rPr>
        <b/>
        <i/>
        <sz val="12"/>
        <color rgb="FF00629B"/>
        <rFont val="Lato"/>
        <family val="2"/>
      </rPr>
      <t>Comparison Group:</t>
    </r>
    <r>
      <rPr>
        <b/>
        <sz val="12"/>
        <color theme="1"/>
        <rFont val="Lato"/>
        <family val="2"/>
      </rPr>
      <t xml:space="preserve"> The</t>
    </r>
    <r>
      <rPr>
        <b/>
        <i/>
        <sz val="12"/>
        <color theme="1"/>
        <rFont val="Lato"/>
        <family val="2"/>
      </rPr>
      <t xml:space="preserve"> Best Practices</t>
    </r>
    <r>
      <rPr>
        <b/>
        <sz val="12"/>
        <color theme="1"/>
        <rFont val="Lato"/>
        <family val="2"/>
      </rPr>
      <t>firms in the same revenue category or the firms in the same affinity group against which your agency's results are being compared.</t>
    </r>
  </si>
  <si>
    <r>
      <rPr>
        <b/>
        <i/>
        <sz val="12"/>
        <color rgb="FF00629B"/>
        <rFont val="Lato"/>
        <family val="2"/>
      </rPr>
      <t>EBITDA:</t>
    </r>
    <r>
      <rPr>
        <b/>
        <sz val="12"/>
        <color rgb="FF00629B"/>
        <rFont val="Lato"/>
        <family val="2"/>
      </rPr>
      <t xml:space="preserve"> </t>
    </r>
    <r>
      <rPr>
        <b/>
        <sz val="12"/>
        <color theme="1"/>
        <rFont val="Lato"/>
        <family val="2"/>
      </rPr>
      <t>An indicator of a company's financial performance and computes earnings from core business operations, without including the effects of capital structure, tax rates and depreciation policies. It includes all revenues and expenses except interest, taxes, depreciation and amortization.</t>
    </r>
  </si>
  <si>
    <r>
      <rPr>
        <b/>
        <i/>
        <sz val="12"/>
        <color rgb="FF00629B"/>
        <rFont val="Lato"/>
        <family val="2"/>
      </rPr>
      <t>Net Commissions and Fees Growth:</t>
    </r>
    <r>
      <rPr>
        <b/>
        <sz val="12"/>
        <color theme="1"/>
        <rFont val="Lato"/>
        <family val="2"/>
      </rPr>
      <t xml:space="preserve"> Excludes the impact of brokerage commission expenses; net revenue growth also includes the impact of growth in other revenue income, including contingents and bonuses.</t>
    </r>
  </si>
  <si>
    <r>
      <rPr>
        <b/>
        <i/>
        <sz val="12"/>
        <color rgb="FF00629B"/>
        <rFont val="Lato"/>
        <family val="2"/>
      </rPr>
      <t>New Business Growth:</t>
    </r>
    <r>
      <rPr>
        <b/>
        <sz val="12"/>
        <rFont val="Lato"/>
        <family val="2"/>
      </rPr>
      <t xml:space="preserve"> New</t>
    </r>
    <r>
      <rPr>
        <b/>
        <sz val="12"/>
        <color theme="1"/>
        <rFont val="Lato"/>
        <family val="2"/>
      </rPr>
      <t xml:space="preserve"> revenues as a percent of prior year's total revenues for the line of business. This reflects sales to new clients, as well as sales of new products and services to existing clients. </t>
    </r>
  </si>
  <si>
    <r>
      <rPr>
        <b/>
        <i/>
        <sz val="12"/>
        <color rgb="FF00629B"/>
        <rFont val="Lato"/>
        <family val="2"/>
      </rPr>
      <t xml:space="preserve">Operating Pre-Tax Profit: </t>
    </r>
    <r>
      <rPr>
        <b/>
        <sz val="12"/>
        <rFont val="Lato"/>
        <family val="2"/>
      </rPr>
      <t>Pr</t>
    </r>
    <r>
      <rPr>
        <b/>
        <sz val="12"/>
        <color theme="1"/>
        <rFont val="Lato"/>
        <family val="2"/>
      </rPr>
      <t xml:space="preserve">ovides a measure of profitability from controllable sources by eliminating contingents and bonuses. </t>
    </r>
  </si>
  <si>
    <r>
      <rPr>
        <b/>
        <i/>
        <sz val="12"/>
        <color rgb="FF00629B"/>
        <rFont val="Lato"/>
        <family val="2"/>
      </rPr>
      <t>Organic Growth:</t>
    </r>
    <r>
      <rPr>
        <b/>
        <i/>
        <sz val="12"/>
        <color theme="4"/>
        <rFont val="Lato"/>
        <family val="2"/>
      </rPr>
      <t xml:space="preserve"> </t>
    </r>
    <r>
      <rPr>
        <b/>
        <sz val="12"/>
        <rFont val="Lato"/>
        <family val="2"/>
      </rPr>
      <t>Measure</t>
    </r>
    <r>
      <rPr>
        <b/>
        <sz val="12"/>
        <color theme="1"/>
        <rFont val="Lato"/>
        <family val="2"/>
      </rPr>
      <t>d as a percent of prior year revenues; excludes acquisition revenues and divestitures.</t>
    </r>
  </si>
  <si>
    <r>
      <rPr>
        <b/>
        <i/>
        <sz val="12"/>
        <color rgb="FF00629B"/>
        <rFont val="Lato"/>
        <family val="2"/>
      </rPr>
      <t>Pre-Tax Profit:</t>
    </r>
    <r>
      <rPr>
        <b/>
        <sz val="12"/>
        <color rgb="FF00629B"/>
        <rFont val="Lato"/>
        <family val="2"/>
      </rPr>
      <t xml:space="preserve"> </t>
    </r>
    <r>
      <rPr>
        <b/>
        <sz val="12"/>
        <color theme="1"/>
        <rFont val="Lato"/>
        <family val="2"/>
      </rPr>
      <t xml:space="preserve">Provides a high-level measure of profitability and includes all revenues and expenses with the exception of taxes. </t>
    </r>
  </si>
  <si>
    <r>
      <rPr>
        <b/>
        <i/>
        <sz val="12"/>
        <color rgb="FF00629B"/>
        <rFont val="Lato"/>
        <family val="2"/>
      </rPr>
      <t>Pro Forma EBITDA:</t>
    </r>
    <r>
      <rPr>
        <b/>
        <i/>
        <sz val="12"/>
        <color theme="4"/>
        <rFont val="Lato"/>
        <family val="2"/>
      </rPr>
      <t xml:space="preserve"> </t>
    </r>
    <r>
      <rPr>
        <b/>
        <sz val="12"/>
        <rFont val="Lato"/>
        <family val="2"/>
      </rPr>
      <t xml:space="preserve">Excludes </t>
    </r>
    <r>
      <rPr>
        <b/>
        <sz val="12"/>
        <color theme="1"/>
        <rFont val="Lato"/>
        <family val="2"/>
      </rPr>
      <t>all administrative expenses (depreciation, amortization of intangibles, officer life, interest and other) as well as discretionary and non-recurring revenues and expenses. Also adjusts compensation to owners to a level that reflects a comparable employee who would not receive the additional compensation/benefits associated with ownership.</t>
    </r>
  </si>
  <si>
    <r>
      <rPr>
        <b/>
        <i/>
        <sz val="12"/>
        <color rgb="FF00629B"/>
        <rFont val="Lato"/>
        <family val="2"/>
      </rPr>
      <t>Pro Forma Operating Pre-Tax Profit:</t>
    </r>
    <r>
      <rPr>
        <b/>
        <i/>
        <sz val="12"/>
        <color theme="4"/>
        <rFont val="Lato"/>
        <family val="2"/>
      </rPr>
      <t xml:space="preserve"> </t>
    </r>
    <r>
      <rPr>
        <b/>
        <sz val="12"/>
        <rFont val="Lato"/>
        <family val="2"/>
      </rPr>
      <t>Prov</t>
    </r>
    <r>
      <rPr>
        <b/>
        <sz val="12"/>
        <color theme="1"/>
        <rFont val="Lato"/>
        <family val="2"/>
      </rPr>
      <t>ides a measure of profitability from controllable sources by eliminating contingents and bonuses as well as eliminating discretionary and non-recurring revenues and expenses and adjusting compensation to owners to a level that reflects a comparable employee who would not receive the additional compensation/benefits associated with ownership.</t>
    </r>
  </si>
  <si>
    <r>
      <rPr>
        <b/>
        <i/>
        <sz val="12"/>
        <color rgb="FF00629B"/>
        <rFont val="Lato"/>
        <family val="2"/>
      </rPr>
      <t>Pro Forma Pre-Tax Profit:</t>
    </r>
    <r>
      <rPr>
        <b/>
        <sz val="12"/>
        <color theme="1"/>
        <rFont val="Lato"/>
        <family val="2"/>
      </rPr>
      <t xml:space="preserve"> Includes all revenues and expenses with the exception of taxes but eliminates discretionary and non-recurring revenues and expenses and adjusts compensation to owners to a level that reflects a comparable employee who would not receive the additional compensation/benefits associated with ownership.</t>
    </r>
  </si>
  <si>
    <r>
      <rPr>
        <b/>
        <i/>
        <sz val="12"/>
        <color rgb="FF00629B"/>
        <rFont val="Lato"/>
        <family val="2"/>
      </rPr>
      <t>Producer Classification:</t>
    </r>
    <r>
      <rPr>
        <b/>
        <sz val="12"/>
        <color theme="1"/>
        <rFont val="Lato"/>
        <family val="2"/>
      </rPr>
      <t xml:space="preserve"> Producers are classified based on the percentage of their book that is in each individual line. If a producer has more than 70% of his book in any one of the three lines (commercial, personal, life &amp; health), they're classified as that type of producer. Otherwise they are classified as a multiline producer. </t>
    </r>
  </si>
  <si>
    <r>
      <rPr>
        <b/>
        <i/>
        <sz val="12"/>
        <color rgb="FF00629B"/>
        <rFont val="Lato"/>
        <family val="2"/>
      </rPr>
      <t>Renewal Business Growth:</t>
    </r>
    <r>
      <rPr>
        <b/>
        <sz val="12"/>
        <color theme="4"/>
        <rFont val="Lato"/>
        <family val="2"/>
      </rPr>
      <t xml:space="preserve"> </t>
    </r>
    <r>
      <rPr>
        <b/>
        <sz val="12"/>
        <rFont val="Lato"/>
        <family val="2"/>
      </rPr>
      <t xml:space="preserve">Renewal revenues as a percent of prior year's total revenues for the line of business. This is impacted by attrition (the loss or retention of existing accounts) and by changes in premium and commission levels; the higher the percentage, the more favorable the results.  </t>
    </r>
  </si>
  <si>
    <r>
      <rPr>
        <b/>
        <i/>
        <sz val="12"/>
        <color rgb="FF00629B"/>
        <rFont val="Lato"/>
        <family val="2"/>
      </rPr>
      <t xml:space="preserve">Rule of 20 Score: </t>
    </r>
    <r>
      <rPr>
        <b/>
        <sz val="12"/>
        <rFont val="Lato"/>
        <family val="2"/>
      </rPr>
      <t>A quic</t>
    </r>
    <r>
      <rPr>
        <b/>
        <sz val="12"/>
        <color theme="1"/>
        <rFont val="Lato"/>
        <family val="2"/>
      </rPr>
      <t xml:space="preserve">k means of benchmarking an agency's shareholder returns. The Rule of 20 is calculated by adding half of an agency's EBITDA margin to its organic revenue growth rate. An outcome of 20 or higher means an agency is likely generating, through profit distributions and / or share price appreciation, a shareholder return of approximately 15% - 17%, which is a typical agency / brokerage return under normal market conditions. 
</t>
    </r>
  </si>
  <si>
    <r>
      <rPr>
        <b/>
        <i/>
        <sz val="12"/>
        <color rgb="FF00629B"/>
        <rFont val="Lato"/>
        <family val="2"/>
      </rPr>
      <t xml:space="preserve">Top Quartile: </t>
    </r>
    <r>
      <rPr>
        <b/>
        <sz val="12"/>
        <rFont val="Lato"/>
        <family val="2"/>
      </rPr>
      <t>T</t>
    </r>
    <r>
      <rPr>
        <b/>
        <sz val="12"/>
        <color theme="1"/>
        <rFont val="Lato"/>
        <family val="2"/>
      </rPr>
      <t>he average results achieved by the Top 25% of the firms in the group for that particular factor or line item. The firms comprising this group will be different for each factor or line item.</t>
    </r>
  </si>
  <si>
    <r>
      <rPr>
        <b/>
        <i/>
        <sz val="12"/>
        <color rgb="FF00629B"/>
        <rFont val="Lato"/>
        <family val="2"/>
      </rPr>
      <t>Total Growth:</t>
    </r>
    <r>
      <rPr>
        <b/>
        <i/>
        <sz val="12"/>
        <color theme="4"/>
        <rFont val="Lato"/>
        <family val="2"/>
      </rPr>
      <t xml:space="preserve"> </t>
    </r>
    <r>
      <rPr>
        <b/>
        <sz val="12"/>
        <rFont val="Lato"/>
        <family val="2"/>
      </rPr>
      <t>M</t>
    </r>
    <r>
      <rPr>
        <b/>
        <sz val="12"/>
        <color theme="1"/>
        <rFont val="Lato"/>
        <family val="2"/>
      </rPr>
      <t>easured as a percent of prior year revenues; includes acquisition revenues.</t>
    </r>
  </si>
  <si>
    <r>
      <rPr>
        <b/>
        <i/>
        <sz val="12"/>
        <color rgb="FF00629B"/>
        <rFont val="Lato"/>
        <family val="2"/>
      </rPr>
      <t>WAPA (Weighted Average Producer Age):</t>
    </r>
    <r>
      <rPr>
        <b/>
        <i/>
        <sz val="12"/>
        <color theme="4"/>
        <rFont val="Lato"/>
        <family val="2"/>
      </rPr>
      <t xml:space="preserve"> </t>
    </r>
    <r>
      <rPr>
        <b/>
        <sz val="12"/>
        <rFont val="Lato"/>
        <family val="2"/>
      </rPr>
      <t>A me</t>
    </r>
    <r>
      <rPr>
        <b/>
        <sz val="12"/>
        <color theme="1"/>
        <rFont val="Lato"/>
        <family val="2"/>
      </rPr>
      <t>tric designed to assess the relative age of an agency's production force. WAPA is calculated using the sum of the product of the agency's producers' ages and the percentage of the agency's "produced" business handled by each. House business is excluded from the WAPA calculation. As a guideline, a WAPA of less than 50 is considered relatively low.</t>
    </r>
  </si>
  <si>
    <r>
      <rPr>
        <b/>
        <i/>
        <sz val="12"/>
        <color rgb="FF00629B"/>
        <rFont val="Lato"/>
        <family val="2"/>
      </rPr>
      <t>WASA (Weighted Average Shareholder Age):</t>
    </r>
    <r>
      <rPr>
        <b/>
        <i/>
        <sz val="12"/>
        <rFont val="Lato"/>
        <family val="2"/>
      </rPr>
      <t xml:space="preserve"> A</t>
    </r>
    <r>
      <rPr>
        <b/>
        <sz val="12"/>
        <color theme="1"/>
        <rFont val="Lato"/>
        <family val="2"/>
      </rPr>
      <t>metric designed to assess the relative age of an agency's ownership team. WASA is calculated using the sum of the product of the agency's owners' ages and their ownership percentages. As a guideline, a WASA below 50 is considered relatively low, with over 55 considered relatively high.</t>
    </r>
  </si>
  <si>
    <t>couldn't locate in study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</si>
</sst>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0_);_(* \(#,##0\);_(* &quot;-&quot;_);_(@_)"/>
    <numFmt numFmtId="44" formatCode="_(&quot;$&quot;* #,##0.00_);_(&quot;$&quot;* \(#,##0.00\);_(&quot;$&quot;* &quot;-&quot;??_);_(@_)"/>
    <numFmt numFmtId="43" formatCode="_(* #,##0.00_);_(* \(#,##0.00\);_(* &quot;-&quot;??_);_(@_)"/>
    <numFmt numFmtId="164" formatCode="#,##0.0_);\(#,##0.0\)"/>
    <numFmt numFmtId="165" formatCode="General_)"/>
    <numFmt numFmtId="166" formatCode="0.0"/>
    <numFmt numFmtId="167" formatCode="0.0%"/>
    <numFmt numFmtId="168" formatCode="#,##0.0"/>
    <numFmt numFmtId="169" formatCode="_(&quot;$&quot;* #,##0_);_(&quot;$&quot;* \(#,##0\);_(&quot;$&quot;* &quot;-&quot;??_);_(@_)"/>
    <numFmt numFmtId="170" formatCode="_(* #,##0.0_);_(* \(#,##0.0\);_(* &quot;-&quot;??_);_(@_)"/>
    <numFmt numFmtId="171" formatCode="_(* #,##0_);_(* \(#,##0\);_(* &quot;-&quot;??_);_(@_)"/>
    <numFmt numFmtId="172" formatCode="m/d/yy;@"/>
    <numFmt numFmtId="173" formatCode="&quot;$&quot;#,##0"/>
  </numFmts>
  <fonts count="150" x14ac:knownFonts="1">
    <font>
      <sz val="11"/>
      <name val="Times New Roman"/>
    </font>
    <font>
      <sz val="11"/>
      <name val="Times New Roman"/>
      <family val="1"/>
    </font>
    <font>
      <sz val="12"/>
      <name val="Helv"/>
    </font>
    <font>
      <u/>
      <sz val="11"/>
      <color theme="10"/>
      <name val="Times New Roman"/>
      <family val="1"/>
    </font>
    <font>
      <u/>
      <sz val="11"/>
      <color theme="11"/>
      <name val="Times New Roman"/>
      <family val="1"/>
    </font>
    <font>
      <sz val="12"/>
      <name val="Calibri"/>
      <family val="2"/>
      <scheme val="minor"/>
    </font>
    <font>
      <sz val="12"/>
      <color theme="0" tint="-4.9989318521683403E-2"/>
      <name val="Calibri"/>
      <family val="2"/>
      <scheme val="minor"/>
    </font>
    <font>
      <sz val="14"/>
      <name val="Calibri"/>
      <family val="2"/>
      <scheme val="minor"/>
    </font>
    <font>
      <sz val="14"/>
      <color theme="0" tint="-4.9989318521683403E-2"/>
      <name val="Calibri"/>
      <family val="2"/>
      <scheme val="minor"/>
    </font>
    <font>
      <sz val="12"/>
      <color indexed="12"/>
      <name val="Calibri"/>
      <family val="2"/>
      <scheme val="minor"/>
    </font>
    <font>
      <b/>
      <sz val="12"/>
      <name val="Calibri"/>
      <family val="2"/>
      <scheme val="minor"/>
    </font>
    <font>
      <sz val="10"/>
      <name val="Calibri"/>
      <family val="2"/>
      <scheme val="minor"/>
    </font>
    <font>
      <sz val="12"/>
      <color rgb="FFFF0000"/>
      <name val="Calibri"/>
      <family val="2"/>
      <scheme val="minor"/>
    </font>
    <font>
      <sz val="12"/>
      <color theme="1"/>
      <name val="Calibri"/>
      <family val="2"/>
      <scheme val="minor"/>
    </font>
    <font>
      <sz val="12"/>
      <color indexed="18"/>
      <name val="Calibri"/>
      <family val="2"/>
      <scheme val="minor"/>
    </font>
    <font>
      <sz val="12"/>
      <color indexed="9"/>
      <name val="Calibri"/>
      <family val="2"/>
      <scheme val="minor"/>
    </font>
    <font>
      <sz val="14"/>
      <color theme="1"/>
      <name val="Calibri"/>
      <family val="2"/>
      <scheme val="minor"/>
    </font>
    <font>
      <sz val="14"/>
      <color rgb="FFFF0000"/>
      <name val="Calibri"/>
      <family val="2"/>
      <scheme val="minor"/>
    </font>
    <font>
      <u/>
      <sz val="12"/>
      <color indexed="9"/>
      <name val="Calibri"/>
      <family val="2"/>
      <scheme val="minor"/>
    </font>
    <font>
      <sz val="14"/>
      <color theme="0"/>
      <name val="Calibri"/>
      <family val="2"/>
      <scheme val="minor"/>
    </font>
    <font>
      <sz val="12"/>
      <color theme="0"/>
      <name val="Calibri"/>
      <family val="2"/>
      <scheme val="minor"/>
    </font>
    <font>
      <b/>
      <sz val="14"/>
      <color theme="0"/>
      <name val="Calibri"/>
      <family val="2"/>
      <scheme val="minor"/>
    </font>
    <font>
      <b/>
      <sz val="12"/>
      <color indexed="18"/>
      <name val="Calibri"/>
      <family val="2"/>
      <scheme val="minor"/>
    </font>
    <font>
      <b/>
      <sz val="12"/>
      <color rgb="FF002E5D"/>
      <name val="Lato"/>
      <family val="2"/>
    </font>
    <font>
      <b/>
      <sz val="18"/>
      <color rgb="FF002E5D"/>
      <name val="Montserrat"/>
    </font>
    <font>
      <b/>
      <i/>
      <sz val="18"/>
      <color rgb="FF002E5D"/>
      <name val="Montserrat"/>
    </font>
    <font>
      <b/>
      <u/>
      <sz val="12"/>
      <name val="Lato"/>
      <family val="2"/>
    </font>
    <font>
      <sz val="12"/>
      <name val="Lato"/>
      <family val="2"/>
    </font>
    <font>
      <i/>
      <sz val="12"/>
      <name val="Lato"/>
      <family val="2"/>
    </font>
    <font>
      <b/>
      <i/>
      <sz val="12"/>
      <name val="Lato"/>
      <family val="2"/>
    </font>
    <font>
      <b/>
      <sz val="12"/>
      <color rgb="FFFF0000"/>
      <name val="Lato"/>
      <family val="2"/>
    </font>
    <font>
      <b/>
      <sz val="12"/>
      <name val="Lato"/>
      <family val="2"/>
    </font>
    <font>
      <u/>
      <sz val="12"/>
      <name val="Lato"/>
      <family val="2"/>
    </font>
    <font>
      <sz val="12"/>
      <color rgb="FFFF0000"/>
      <name val="Lato"/>
      <family val="2"/>
    </font>
    <font>
      <b/>
      <i/>
      <u/>
      <sz val="12"/>
      <name val="Lato"/>
      <family val="2"/>
    </font>
    <font>
      <u/>
      <sz val="12"/>
      <color theme="10"/>
      <name val="Lato"/>
      <family val="2"/>
    </font>
    <font>
      <b/>
      <sz val="14"/>
      <name val="Lato"/>
      <family val="2"/>
    </font>
    <font>
      <sz val="14"/>
      <name val="Lato"/>
      <family val="2"/>
    </font>
    <font>
      <sz val="14"/>
      <color indexed="10"/>
      <name val="Lato"/>
      <family val="2"/>
    </font>
    <font>
      <i/>
      <sz val="14"/>
      <name val="Lato"/>
      <family val="2"/>
    </font>
    <font>
      <sz val="14"/>
      <color indexed="12"/>
      <name val="Lato"/>
      <family val="2"/>
    </font>
    <font>
      <sz val="12"/>
      <color indexed="12"/>
      <name val="Lato"/>
      <family val="2"/>
    </font>
    <font>
      <b/>
      <sz val="16"/>
      <color theme="0"/>
      <name val="Lato"/>
      <family val="2"/>
    </font>
    <font>
      <sz val="16"/>
      <color theme="0"/>
      <name val="Lato"/>
      <family val="2"/>
    </font>
    <font>
      <sz val="16"/>
      <color rgb="FF008000"/>
      <name val="Lato"/>
      <family val="2"/>
    </font>
    <font>
      <sz val="14"/>
      <color rgb="FF008000"/>
      <name val="Lato"/>
      <family val="2"/>
    </font>
    <font>
      <b/>
      <sz val="12"/>
      <color theme="1"/>
      <name val="Lato"/>
      <family val="2"/>
    </font>
    <font>
      <sz val="12"/>
      <color theme="1"/>
      <name val="Lato"/>
      <family val="2"/>
    </font>
    <font>
      <sz val="16"/>
      <color theme="1"/>
      <name val="Lato"/>
      <family val="2"/>
    </font>
    <font>
      <b/>
      <sz val="14"/>
      <color theme="1"/>
      <name val="Lato"/>
      <family val="2"/>
    </font>
    <font>
      <b/>
      <i/>
      <sz val="12"/>
      <color theme="1"/>
      <name val="Lato"/>
      <family val="2"/>
    </font>
    <font>
      <b/>
      <sz val="16"/>
      <name val="Lato"/>
      <family val="2"/>
    </font>
    <font>
      <sz val="14"/>
      <color indexed="17"/>
      <name val="Lato"/>
      <family val="2"/>
    </font>
    <font>
      <b/>
      <sz val="14"/>
      <color indexed="17"/>
      <name val="Lato"/>
      <family val="2"/>
    </font>
    <font>
      <b/>
      <sz val="14"/>
      <color rgb="FF008000"/>
      <name val="Lato"/>
      <family val="2"/>
    </font>
    <font>
      <sz val="10"/>
      <color indexed="23"/>
      <name val="Lato"/>
      <family val="2"/>
    </font>
    <font>
      <sz val="9"/>
      <color indexed="10"/>
      <name val="Lato"/>
      <family val="2"/>
    </font>
    <font>
      <sz val="12"/>
      <color indexed="17"/>
      <name val="Lato"/>
      <family val="2"/>
    </font>
    <font>
      <b/>
      <u/>
      <sz val="14"/>
      <name val="Lato"/>
      <family val="2"/>
    </font>
    <font>
      <b/>
      <i/>
      <sz val="14"/>
      <name val="Lato"/>
      <family val="2"/>
    </font>
    <font>
      <b/>
      <sz val="10"/>
      <name val="Lato"/>
      <family val="2"/>
    </font>
    <font>
      <b/>
      <sz val="12"/>
      <color indexed="17"/>
      <name val="Lato"/>
      <family val="2"/>
    </font>
    <font>
      <b/>
      <sz val="10"/>
      <color indexed="17"/>
      <name val="Lato"/>
      <family val="2"/>
    </font>
    <font>
      <sz val="12"/>
      <color indexed="49"/>
      <name val="Lato"/>
      <family val="2"/>
    </font>
    <font>
      <i/>
      <sz val="14"/>
      <color rgb="FF008578"/>
      <name val="Lato"/>
      <family val="2"/>
    </font>
    <font>
      <i/>
      <sz val="12"/>
      <color rgb="FF008578"/>
      <name val="Lato"/>
      <family val="2"/>
    </font>
    <font>
      <b/>
      <i/>
      <sz val="12"/>
      <color rgb="FF008578"/>
      <name val="Lato"/>
      <family val="2"/>
    </font>
    <font>
      <b/>
      <i/>
      <sz val="16"/>
      <color rgb="FF008578"/>
      <name val="Lato"/>
      <family val="2"/>
    </font>
    <font>
      <b/>
      <i/>
      <sz val="14"/>
      <color rgb="FF008578"/>
      <name val="Lato"/>
      <family val="2"/>
    </font>
    <font>
      <sz val="12"/>
      <color rgb="FF008578"/>
      <name val="Lato"/>
      <family val="2"/>
    </font>
    <font>
      <b/>
      <i/>
      <sz val="9"/>
      <color rgb="FF008578"/>
      <name val="Lato"/>
      <family val="2"/>
    </font>
    <font>
      <i/>
      <sz val="12"/>
      <color rgb="FF008578"/>
      <name val="Calibri"/>
      <family val="2"/>
      <scheme val="minor"/>
    </font>
    <font>
      <b/>
      <sz val="14"/>
      <color rgb="FF008578"/>
      <name val="Lato"/>
      <family val="2"/>
    </font>
    <font>
      <sz val="14"/>
      <color theme="1"/>
      <name val="Lato"/>
      <family val="2"/>
    </font>
    <font>
      <sz val="14"/>
      <color rgb="FFFF0000"/>
      <name val="Lato"/>
      <family val="2"/>
    </font>
    <font>
      <sz val="14"/>
      <color rgb="FFC00000"/>
      <name val="Lato"/>
      <family val="2"/>
    </font>
    <font>
      <sz val="14"/>
      <color theme="0" tint="-4.9989318521683403E-2"/>
      <name val="Lato"/>
      <family val="2"/>
    </font>
    <font>
      <b/>
      <i/>
      <sz val="8"/>
      <name val="Lato"/>
      <family val="2"/>
    </font>
    <font>
      <sz val="12"/>
      <color rgb="FFC00000"/>
      <name val="Lato"/>
      <family val="2"/>
    </font>
    <font>
      <sz val="10"/>
      <color indexed="55"/>
      <name val="Lato"/>
      <family val="2"/>
    </font>
    <font>
      <sz val="10"/>
      <name val="Lato"/>
      <family val="2"/>
    </font>
    <font>
      <sz val="10"/>
      <color indexed="17"/>
      <name val="Lato"/>
      <family val="2"/>
    </font>
    <font>
      <i/>
      <sz val="10"/>
      <name val="Lato"/>
      <family val="2"/>
    </font>
    <font>
      <i/>
      <sz val="12"/>
      <color rgb="FFFF0000"/>
      <name val="Lato"/>
      <family val="2"/>
    </font>
    <font>
      <b/>
      <i/>
      <sz val="12"/>
      <color indexed="10"/>
      <name val="Lato"/>
      <family val="2"/>
    </font>
    <font>
      <i/>
      <sz val="12"/>
      <color indexed="10"/>
      <name val="Lato"/>
      <family val="2"/>
    </font>
    <font>
      <sz val="10"/>
      <color theme="0" tint="-0.499984740745262"/>
      <name val="Lato"/>
      <family val="2"/>
    </font>
    <font>
      <sz val="11"/>
      <name val="Lato"/>
      <family val="2"/>
    </font>
    <font>
      <i/>
      <sz val="10"/>
      <color rgb="FF008578"/>
      <name val="Lato"/>
      <family val="2"/>
    </font>
    <font>
      <sz val="14"/>
      <color rgb="FF008578"/>
      <name val="Lato"/>
      <family val="2"/>
    </font>
    <font>
      <sz val="16"/>
      <color rgb="FF008578"/>
      <name val="Lato"/>
      <family val="2"/>
    </font>
    <font>
      <sz val="10"/>
      <color rgb="FF008578"/>
      <name val="Lato"/>
      <family val="2"/>
    </font>
    <font>
      <sz val="14"/>
      <color theme="0"/>
      <name val="Lato"/>
      <family val="2"/>
    </font>
    <font>
      <b/>
      <sz val="14"/>
      <color theme="0"/>
      <name val="Lato"/>
      <family val="2"/>
    </font>
    <font>
      <u/>
      <sz val="14"/>
      <name val="Lato"/>
      <family val="2"/>
    </font>
    <font>
      <sz val="12"/>
      <color rgb="FF008000"/>
      <name val="Lato"/>
      <family val="2"/>
    </font>
    <font>
      <sz val="12"/>
      <color theme="0"/>
      <name val="Lato"/>
      <family val="2"/>
    </font>
    <font>
      <sz val="12"/>
      <color indexed="55"/>
      <name val="Lato"/>
      <family val="2"/>
    </font>
    <font>
      <i/>
      <sz val="12"/>
      <color indexed="55"/>
      <name val="Lato"/>
      <family val="2"/>
    </font>
    <font>
      <b/>
      <sz val="12"/>
      <color indexed="12"/>
      <name val="Lato"/>
      <family val="2"/>
    </font>
    <font>
      <b/>
      <sz val="12"/>
      <color rgb="FF008000"/>
      <name val="Lato"/>
      <family val="2"/>
    </font>
    <font>
      <b/>
      <sz val="12"/>
      <color rgb="FFC00000"/>
      <name val="Lato"/>
      <family val="2"/>
    </font>
    <font>
      <b/>
      <sz val="12"/>
      <color theme="0"/>
      <name val="Lato"/>
      <family val="2"/>
    </font>
    <font>
      <b/>
      <sz val="12"/>
      <color rgb="FF008578"/>
      <name val="Lato"/>
      <family val="2"/>
    </font>
    <font>
      <b/>
      <sz val="10"/>
      <color rgb="FF008578"/>
      <name val="Lato"/>
      <family val="2"/>
    </font>
    <font>
      <sz val="11"/>
      <color theme="0"/>
      <name val="Lato"/>
      <family val="2"/>
    </font>
    <font>
      <sz val="11"/>
      <color rgb="FFFF0000"/>
      <name val="Lato"/>
      <family val="2"/>
    </font>
    <font>
      <sz val="12"/>
      <color indexed="18"/>
      <name val="Lato"/>
      <family val="2"/>
    </font>
    <font>
      <u/>
      <sz val="12"/>
      <color indexed="17"/>
      <name val="Lato"/>
      <family val="2"/>
    </font>
    <font>
      <sz val="12"/>
      <color indexed="10"/>
      <name val="Lato"/>
      <family val="2"/>
    </font>
    <font>
      <sz val="12"/>
      <color rgb="FF002060"/>
      <name val="Lato"/>
      <family val="2"/>
    </font>
    <font>
      <i/>
      <u/>
      <sz val="12"/>
      <name val="Lato"/>
      <family val="2"/>
    </font>
    <font>
      <b/>
      <u/>
      <sz val="10"/>
      <color theme="0"/>
      <name val="Lato"/>
      <family val="2"/>
    </font>
    <font>
      <sz val="11"/>
      <color indexed="55"/>
      <name val="Lato"/>
      <family val="2"/>
    </font>
    <font>
      <u/>
      <sz val="11"/>
      <name val="Lato"/>
      <family val="2"/>
    </font>
    <font>
      <i/>
      <sz val="11"/>
      <color rgb="FF008578"/>
      <name val="Lato"/>
      <family val="2"/>
    </font>
    <font>
      <i/>
      <sz val="10"/>
      <color rgb="FF008000"/>
      <name val="Lato"/>
      <family val="2"/>
    </font>
    <font>
      <sz val="11"/>
      <color rgb="FF008000"/>
      <name val="Lato"/>
      <family val="2"/>
    </font>
    <font>
      <sz val="11"/>
      <color rgb="FF008578"/>
      <name val="Lato"/>
      <family val="2"/>
    </font>
    <font>
      <sz val="10"/>
      <color theme="0"/>
      <name val="Lato"/>
      <family val="2"/>
    </font>
    <font>
      <sz val="12"/>
      <color indexed="9"/>
      <name val="Lato"/>
      <family val="2"/>
    </font>
    <font>
      <sz val="11"/>
      <color rgb="FFC00000"/>
      <name val="Lato"/>
      <family val="2"/>
    </font>
    <font>
      <b/>
      <u/>
      <sz val="12"/>
      <color indexed="55"/>
      <name val="Lato"/>
      <family val="2"/>
    </font>
    <font>
      <sz val="10"/>
      <color indexed="12"/>
      <name val="Lato"/>
      <family val="2"/>
    </font>
    <font>
      <sz val="11"/>
      <color indexed="12"/>
      <name val="Lato"/>
      <family val="2"/>
    </font>
    <font>
      <i/>
      <sz val="11"/>
      <color rgb="FF008000"/>
      <name val="Lato"/>
      <family val="2"/>
    </font>
    <font>
      <i/>
      <sz val="10"/>
      <color indexed="12"/>
      <name val="Lato"/>
      <family val="2"/>
    </font>
    <font>
      <sz val="9"/>
      <name val="Lato"/>
      <family val="2"/>
    </font>
    <font>
      <sz val="11"/>
      <color theme="1"/>
      <name val="Lato"/>
      <family val="2"/>
    </font>
    <font>
      <i/>
      <sz val="11"/>
      <color indexed="55"/>
      <name val="Lato"/>
      <family val="2"/>
    </font>
    <font>
      <b/>
      <sz val="24"/>
      <color theme="1"/>
      <name val="Lato"/>
      <family val="2"/>
    </font>
    <font>
      <b/>
      <sz val="11"/>
      <color theme="1"/>
      <name val="Lato"/>
      <family val="2"/>
    </font>
    <font>
      <b/>
      <sz val="11"/>
      <name val="Lato"/>
      <family val="2"/>
    </font>
    <font>
      <b/>
      <i/>
      <sz val="12"/>
      <color rgb="FF00629B"/>
      <name val="Lato"/>
      <family val="2"/>
    </font>
    <font>
      <b/>
      <i/>
      <sz val="12"/>
      <color theme="4"/>
      <name val="Lato"/>
      <family val="2"/>
    </font>
    <font>
      <b/>
      <sz val="12"/>
      <color theme="4"/>
      <name val="Lato"/>
      <family val="2"/>
    </font>
    <font>
      <b/>
      <sz val="12"/>
      <color rgb="FF00629B"/>
      <name val="Lato"/>
      <family val="2"/>
    </font>
    <font>
      <b/>
      <sz val="24"/>
      <color rgb="FF002E5D"/>
      <name val="Lato"/>
      <family val="2"/>
    </font>
    <font>
      <b/>
      <u/>
      <sz val="14"/>
      <color theme="0"/>
      <name val="Calibri"/>
      <family val="2"/>
      <scheme val="minor"/>
    </font>
    <font>
      <sz val="10"/>
      <color theme="0"/>
      <name val="Calibri"/>
      <family val="2"/>
      <scheme val="minor"/>
    </font>
    <font>
      <b/>
      <sz val="10"/>
      <color theme="0"/>
      <name val="Calibri"/>
      <family val="2"/>
      <scheme val="minor"/>
    </font>
    <font>
      <b/>
      <sz val="10"/>
      <color theme="0"/>
      <name val="Lato"/>
      <family val="2"/>
    </font>
    <font>
      <b/>
      <u/>
      <sz val="12"/>
      <color theme="0"/>
      <name val="Lato"/>
      <family val="2"/>
    </font>
    <font>
      <b/>
      <sz val="12"/>
      <color theme="0" tint="-4.9989318521683403E-2"/>
      <name val="Calibri"/>
      <family val="2"/>
      <scheme val="minor"/>
    </font>
    <font>
      <b/>
      <sz val="12"/>
      <color theme="0"/>
      <name val="Calibri"/>
      <family val="2"/>
      <scheme val="minor"/>
    </font>
    <font>
      <b/>
      <sz val="12"/>
      <color rgb="FFFF0000"/>
      <name val="Calibri"/>
      <family val="2"/>
      <scheme val="minor"/>
    </font>
    <font>
      <b/>
      <i/>
      <sz val="12"/>
      <color theme="0"/>
      <name val="Lato"/>
      <family val="2"/>
    </font>
    <font>
      <i/>
      <sz val="12"/>
      <color theme="1"/>
      <name val="Lato"/>
      <family val="2"/>
    </font>
    <font>
      <strike/>
      <sz val="12"/>
      <color theme="0"/>
      <name val="Lato"/>
      <family val="2"/>
    </font>
    <font>
      <strike/>
      <sz val="10"/>
      <color theme="0"/>
      <name val="Lato"/>
      <family val="2"/>
    </font>
  </fonts>
  <fills count="7">
    <fill>
      <patternFill patternType="none"/>
    </fill>
    <fill>
      <patternFill patternType="gray125"/>
    </fill>
    <fill>
      <patternFill patternType="solid">
        <fgColor indexed="43"/>
        <bgColor indexed="64"/>
      </patternFill>
    </fill>
    <fill>
      <patternFill patternType="solid">
        <fgColor theme="3"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rgb="FF002E5D"/>
        <bgColor indexed="64"/>
      </patternFill>
    </fill>
  </fills>
  <borders count="20">
    <border>
      <left/>
      <right/>
      <top/>
      <bottom/>
      <diagonal/>
    </border>
    <border>
      <left/>
      <right/>
      <top/>
      <bottom style="thin">
        <color indexed="8"/>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29">
    <xf numFmtId="0" fontId="0" fillId="0" borderId="0"/>
    <xf numFmtId="43" fontId="1" fillId="0" borderId="0" applyFont="0" applyFill="0" applyBorder="0" applyAlignment="0" applyProtection="0"/>
    <xf numFmtId="44" fontId="1" fillId="0" borderId="0" applyFont="0" applyFill="0" applyBorder="0" applyAlignment="0" applyProtection="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9"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 fillId="0" borderId="0"/>
    <xf numFmtId="0" fontId="3" fillId="0" borderId="0" applyNumberFormat="0" applyFill="0" applyBorder="0" applyAlignment="0" applyProtection="0"/>
  </cellStyleXfs>
  <cellXfs count="953">
    <xf numFmtId="0" fontId="0" fillId="0" borderId="0" xfId="0"/>
    <xf numFmtId="165" fontId="5" fillId="0" borderId="0" xfId="9" applyFont="1" applyAlignment="1" applyProtection="1">
      <alignment vertical="center"/>
    </xf>
    <xf numFmtId="165" fontId="5" fillId="0" borderId="0" xfId="9" applyFont="1" applyAlignment="1" applyProtection="1">
      <alignment horizontal="right" vertical="center"/>
    </xf>
    <xf numFmtId="165" fontId="6" fillId="0" borderId="0" xfId="9" applyFont="1" applyAlignment="1" applyProtection="1">
      <alignment vertical="center"/>
    </xf>
    <xf numFmtId="165" fontId="7" fillId="0" borderId="0" xfId="9" applyFont="1" applyAlignment="1" applyProtection="1">
      <alignment vertical="center"/>
    </xf>
    <xf numFmtId="165" fontId="8" fillId="0" borderId="0" xfId="9" applyFont="1" applyAlignment="1" applyProtection="1">
      <alignment vertical="center"/>
    </xf>
    <xf numFmtId="165" fontId="7" fillId="0" borderId="0" xfId="9" applyFont="1" applyBorder="1" applyAlignment="1" applyProtection="1">
      <alignment vertical="center"/>
    </xf>
    <xf numFmtId="170" fontId="12" fillId="0" borderId="0" xfId="1" applyNumberFormat="1" applyFont="1" applyAlignment="1" applyProtection="1">
      <alignment vertical="center"/>
    </xf>
    <xf numFmtId="165" fontId="11" fillId="0" borderId="0" xfId="9" applyFont="1" applyAlignment="1" applyProtection="1">
      <alignment horizontal="right" vertical="center"/>
    </xf>
    <xf numFmtId="165" fontId="7" fillId="0" borderId="0" xfId="9" applyFont="1" applyAlignment="1" applyProtection="1">
      <alignment horizontal="right" vertical="center"/>
    </xf>
    <xf numFmtId="165" fontId="5" fillId="0" borderId="0" xfId="9" applyFont="1" applyFill="1" applyBorder="1" applyAlignment="1" applyProtection="1">
      <alignment vertical="center"/>
    </xf>
    <xf numFmtId="165" fontId="5" fillId="0" borderId="2" xfId="9" applyFont="1" applyBorder="1" applyAlignment="1" applyProtection="1">
      <alignment vertical="center"/>
    </xf>
    <xf numFmtId="165" fontId="9" fillId="0" borderId="2" xfId="9" applyFont="1" applyBorder="1" applyAlignment="1" applyProtection="1">
      <alignment vertical="center"/>
    </xf>
    <xf numFmtId="165" fontId="6" fillId="0" borderId="0" xfId="9" applyFont="1" applyFill="1" applyBorder="1" applyAlignment="1" applyProtection="1">
      <alignment vertical="center"/>
    </xf>
    <xf numFmtId="165" fontId="11" fillId="0" borderId="0" xfId="9" applyFont="1" applyFill="1" applyBorder="1" applyAlignment="1" applyProtection="1">
      <alignment horizontal="right" vertical="center"/>
    </xf>
    <xf numFmtId="165" fontId="7" fillId="0" borderId="0" xfId="9" applyFont="1" applyProtection="1"/>
    <xf numFmtId="165" fontId="16" fillId="0" borderId="0" xfId="9" applyFont="1" applyProtection="1"/>
    <xf numFmtId="165" fontId="17" fillId="0" borderId="0" xfId="9" applyFont="1" applyAlignment="1" applyProtection="1">
      <alignment vertical="center"/>
    </xf>
    <xf numFmtId="165" fontId="12" fillId="0" borderId="0" xfId="9" applyFont="1" applyAlignment="1" applyProtection="1">
      <alignment vertical="center"/>
    </xf>
    <xf numFmtId="165" fontId="12" fillId="0" borderId="0" xfId="9" applyFont="1" applyFill="1" applyBorder="1" applyAlignment="1" applyProtection="1">
      <alignment vertical="center"/>
    </xf>
    <xf numFmtId="165" fontId="18" fillId="0" borderId="0" xfId="8" applyFont="1" applyAlignment="1">
      <alignment horizontal="right"/>
    </xf>
    <xf numFmtId="165" fontId="18" fillId="0" borderId="0" xfId="8" applyFont="1" applyAlignment="1">
      <alignment horizontal="left"/>
    </xf>
    <xf numFmtId="165" fontId="5" fillId="0" borderId="0" xfId="8" applyFont="1"/>
    <xf numFmtId="165" fontId="10" fillId="0" borderId="0" xfId="8" applyFont="1"/>
    <xf numFmtId="165" fontId="5" fillId="0" borderId="0" xfId="8" applyFont="1" applyBorder="1"/>
    <xf numFmtId="165" fontId="10" fillId="0" borderId="0" xfId="8" applyFont="1" applyAlignment="1"/>
    <xf numFmtId="165" fontId="10" fillId="0" borderId="0" xfId="8" applyFont="1" applyAlignment="1">
      <alignment horizontal="centerContinuous"/>
    </xf>
    <xf numFmtId="165" fontId="10" fillId="0" borderId="0" xfId="8" applyFont="1" applyAlignment="1">
      <alignment horizontal="left" indent="1"/>
    </xf>
    <xf numFmtId="165" fontId="10" fillId="0" borderId="0" xfId="8" applyFont="1" applyAlignment="1">
      <alignment horizontal="left" indent="2"/>
    </xf>
    <xf numFmtId="165" fontId="14" fillId="0" borderId="0" xfId="8" applyFont="1" applyBorder="1"/>
    <xf numFmtId="165" fontId="10" fillId="0" borderId="0" xfId="8" applyFont="1" applyBorder="1"/>
    <xf numFmtId="165" fontId="12" fillId="0" borderId="0" xfId="8" applyFont="1" applyBorder="1"/>
    <xf numFmtId="165" fontId="12" fillId="0" borderId="0" xfId="8" applyFont="1"/>
    <xf numFmtId="165" fontId="15" fillId="0" borderId="0" xfId="8" applyFont="1"/>
    <xf numFmtId="165" fontId="15" fillId="0" borderId="0" xfId="8" applyFont="1" applyBorder="1"/>
    <xf numFmtId="165" fontId="15" fillId="0" borderId="0" xfId="8" applyFont="1" applyAlignment="1">
      <alignment horizontal="right"/>
    </xf>
    <xf numFmtId="165" fontId="15" fillId="0" borderId="0" xfId="8" applyFont="1" applyAlignment="1">
      <alignment horizontal="left"/>
    </xf>
    <xf numFmtId="0" fontId="19" fillId="0" borderId="0" xfId="1" applyNumberFormat="1" applyFont="1" applyAlignment="1" applyProtection="1">
      <alignment vertical="center"/>
    </xf>
    <xf numFmtId="170" fontId="19" fillId="0" borderId="0" xfId="1" applyNumberFormat="1" applyFont="1" applyAlignment="1" applyProtection="1">
      <alignment vertical="center"/>
    </xf>
    <xf numFmtId="0" fontId="20" fillId="0" borderId="0" xfId="1" applyNumberFormat="1" applyFont="1" applyAlignment="1" applyProtection="1">
      <alignment vertical="center"/>
    </xf>
    <xf numFmtId="165" fontId="19" fillId="0" borderId="0" xfId="9" applyFont="1" applyProtection="1"/>
    <xf numFmtId="165" fontId="5" fillId="0" borderId="0" xfId="8" applyFont="1" applyBorder="1" applyAlignment="1">
      <alignment vertical="center"/>
    </xf>
    <xf numFmtId="165" fontId="5" fillId="0" borderId="0" xfId="8" applyFont="1" applyAlignment="1">
      <alignment vertical="center"/>
    </xf>
    <xf numFmtId="165" fontId="17" fillId="0" borderId="0" xfId="9" applyFont="1" applyProtection="1"/>
    <xf numFmtId="165" fontId="13" fillId="0" borderId="0" xfId="9" applyFont="1" applyAlignment="1" applyProtection="1">
      <alignment vertical="center"/>
    </xf>
    <xf numFmtId="170" fontId="19" fillId="0" borderId="0" xfId="1" applyNumberFormat="1" applyFont="1" applyProtection="1"/>
    <xf numFmtId="170" fontId="20" fillId="0" borderId="0" xfId="1" applyNumberFormat="1" applyFont="1" applyAlignment="1" applyProtection="1">
      <alignment vertical="center"/>
    </xf>
    <xf numFmtId="170" fontId="21" fillId="0" borderId="0" xfId="1" applyNumberFormat="1" applyFont="1" applyAlignment="1" applyProtection="1">
      <alignment vertical="center"/>
    </xf>
    <xf numFmtId="165" fontId="24" fillId="0" borderId="0" xfId="8" applyFont="1" applyAlignment="1"/>
    <xf numFmtId="165" fontId="26" fillId="0" borderId="0" xfId="8" applyFont="1" applyAlignment="1">
      <alignment horizontal="left"/>
    </xf>
    <xf numFmtId="165" fontId="27" fillId="0" borderId="0" xfId="8" applyFont="1"/>
    <xf numFmtId="165" fontId="27" fillId="0" borderId="0" xfId="8" applyFont="1" applyBorder="1"/>
    <xf numFmtId="165" fontId="27" fillId="0" borderId="0" xfId="8" applyFont="1" applyAlignment="1">
      <alignment horizontal="left"/>
    </xf>
    <xf numFmtId="165" fontId="26" fillId="0" borderId="0" xfId="8" applyFont="1" applyBorder="1" applyAlignment="1">
      <alignment horizontal="left"/>
    </xf>
    <xf numFmtId="165" fontId="31" fillId="0" borderId="0" xfId="8" applyFont="1" applyBorder="1"/>
    <xf numFmtId="165" fontId="26" fillId="0" borderId="0" xfId="8" applyFont="1" applyBorder="1" applyAlignment="1">
      <alignment horizontal="right"/>
    </xf>
    <xf numFmtId="165" fontId="32" fillId="0" borderId="0" xfId="8" applyFont="1" applyBorder="1" applyAlignment="1">
      <alignment horizontal="left"/>
    </xf>
    <xf numFmtId="165" fontId="27" fillId="0" borderId="0" xfId="8" applyFont="1" applyBorder="1" applyAlignment="1">
      <alignment horizontal="left"/>
    </xf>
    <xf numFmtId="165" fontId="27" fillId="0" borderId="0" xfId="8" applyFont="1" applyBorder="1" applyAlignment="1">
      <alignment horizontal="right"/>
    </xf>
    <xf numFmtId="165" fontId="27" fillId="0" borderId="3" xfId="8" applyFont="1" applyBorder="1"/>
    <xf numFmtId="165" fontId="27" fillId="0" borderId="4" xfId="8" applyFont="1" applyBorder="1"/>
    <xf numFmtId="165" fontId="31" fillId="0" borderId="4" xfId="8" applyFont="1" applyBorder="1"/>
    <xf numFmtId="165" fontId="31" fillId="0" borderId="4" xfId="8" applyFont="1" applyBorder="1" applyAlignment="1">
      <alignment horizontal="right"/>
    </xf>
    <xf numFmtId="165" fontId="31" fillId="0" borderId="5" xfId="8" applyFont="1" applyBorder="1" applyAlignment="1">
      <alignment horizontal="right"/>
    </xf>
    <xf numFmtId="165" fontId="27" fillId="0" borderId="6" xfId="8" applyFont="1" applyBorder="1"/>
    <xf numFmtId="165" fontId="26" fillId="0" borderId="7" xfId="8" applyFont="1" applyBorder="1" applyAlignment="1">
      <alignment horizontal="right"/>
    </xf>
    <xf numFmtId="165" fontId="31" fillId="0" borderId="7" xfId="8" applyFont="1" applyBorder="1"/>
    <xf numFmtId="165" fontId="27" fillId="0" borderId="12" xfId="8" applyFont="1" applyBorder="1"/>
    <xf numFmtId="165" fontId="27" fillId="0" borderId="11" xfId="8" applyFont="1" applyBorder="1"/>
    <xf numFmtId="165" fontId="31" fillId="0" borderId="11" xfId="8" applyFont="1" applyBorder="1" applyAlignment="1">
      <alignment horizontal="left"/>
    </xf>
    <xf numFmtId="165" fontId="31" fillId="0" borderId="11" xfId="8" applyFont="1" applyBorder="1"/>
    <xf numFmtId="164" fontId="31" fillId="0" borderId="11" xfId="8" applyNumberFormat="1" applyFont="1" applyBorder="1" applyAlignment="1" applyProtection="1">
      <alignment horizontal="right"/>
    </xf>
    <xf numFmtId="164" fontId="31" fillId="0" borderId="11" xfId="8" applyNumberFormat="1" applyFont="1" applyBorder="1" applyProtection="1"/>
    <xf numFmtId="165" fontId="31" fillId="0" borderId="11" xfId="8" applyFont="1" applyBorder="1" applyAlignment="1">
      <alignment horizontal="right"/>
    </xf>
    <xf numFmtId="168" fontId="31" fillId="0" borderId="11" xfId="8" applyNumberFormat="1" applyFont="1" applyBorder="1" applyProtection="1"/>
    <xf numFmtId="165" fontId="31" fillId="0" borderId="13" xfId="8" applyFont="1" applyBorder="1" applyAlignment="1">
      <alignment horizontal="right"/>
    </xf>
    <xf numFmtId="165" fontId="31" fillId="0" borderId="0" xfId="8" applyFont="1" applyAlignment="1">
      <alignment horizontal="left"/>
    </xf>
    <xf numFmtId="165" fontId="28" fillId="0" borderId="0" xfId="8" applyFont="1" applyAlignment="1">
      <alignment horizontal="left"/>
    </xf>
    <xf numFmtId="165" fontId="28" fillId="0" borderId="0" xfId="8" applyFont="1"/>
    <xf numFmtId="165" fontId="27" fillId="0" borderId="0" xfId="8" quotePrefix="1" applyFont="1" applyAlignment="1">
      <alignment horizontal="left"/>
    </xf>
    <xf numFmtId="165" fontId="31" fillId="0" borderId="0" xfId="8" applyFont="1"/>
    <xf numFmtId="165" fontId="30" fillId="0" borderId="0" xfId="8" applyFont="1" applyBorder="1" applyAlignment="1">
      <alignment horizontal="left"/>
    </xf>
    <xf numFmtId="165" fontId="33" fillId="0" borderId="0" xfId="8" applyFont="1" applyBorder="1"/>
    <xf numFmtId="165" fontId="26" fillId="0" borderId="0" xfId="8" applyFont="1"/>
    <xf numFmtId="165" fontId="32" fillId="0" borderId="0" xfId="8" applyFont="1"/>
    <xf numFmtId="165" fontId="35" fillId="0" borderId="0" xfId="28" applyNumberFormat="1" applyFont="1"/>
    <xf numFmtId="165" fontId="36" fillId="2" borderId="18" xfId="9" applyFont="1" applyFill="1" applyBorder="1" applyProtection="1">
      <protection locked="0"/>
    </xf>
    <xf numFmtId="165" fontId="37" fillId="5" borderId="14" xfId="9" applyFont="1" applyFill="1" applyBorder="1" applyProtection="1"/>
    <xf numFmtId="165" fontId="37" fillId="5" borderId="14" xfId="9" applyFont="1" applyFill="1" applyBorder="1" applyAlignment="1" applyProtection="1">
      <alignment horizontal="left"/>
    </xf>
    <xf numFmtId="165" fontId="37" fillId="5" borderId="14" xfId="9" applyFont="1" applyFill="1" applyBorder="1" applyAlignment="1" applyProtection="1">
      <alignment horizontal="right"/>
    </xf>
    <xf numFmtId="165" fontId="36" fillId="5" borderId="14" xfId="9" applyFont="1" applyFill="1" applyBorder="1" applyProtection="1"/>
    <xf numFmtId="165" fontId="37" fillId="5" borderId="16" xfId="9" applyFont="1" applyFill="1" applyBorder="1" applyProtection="1"/>
    <xf numFmtId="165" fontId="27" fillId="0" borderId="0" xfId="9" applyFont="1" applyAlignment="1" applyProtection="1">
      <alignment vertical="center"/>
    </xf>
    <xf numFmtId="165" fontId="27" fillId="0" borderId="0" xfId="9" applyFont="1" applyAlignment="1" applyProtection="1">
      <alignment horizontal="right" vertical="center"/>
    </xf>
    <xf numFmtId="165" fontId="28" fillId="0" borderId="0" xfId="9" applyFont="1" applyAlignment="1" applyProtection="1">
      <alignment vertical="center"/>
    </xf>
    <xf numFmtId="165" fontId="40" fillId="0" borderId="0" xfId="9" applyFont="1" applyAlignment="1" applyProtection="1">
      <alignment vertical="center"/>
    </xf>
    <xf numFmtId="165" fontId="36" fillId="0" borderId="0" xfId="9" applyFont="1" applyAlignment="1" applyProtection="1">
      <alignment horizontal="left" vertical="center"/>
    </xf>
    <xf numFmtId="165" fontId="36" fillId="0" borderId="0" xfId="9" applyFont="1" applyAlignment="1" applyProtection="1">
      <alignment horizontal="right" vertical="center"/>
    </xf>
    <xf numFmtId="165" fontId="37" fillId="0" borderId="0" xfId="9" applyFont="1" applyAlignment="1" applyProtection="1">
      <alignment vertical="center"/>
    </xf>
    <xf numFmtId="165" fontId="41" fillId="0" borderId="0" xfId="9" applyFont="1" applyAlignment="1" applyProtection="1">
      <alignment vertical="center"/>
    </xf>
    <xf numFmtId="165" fontId="31" fillId="0" borderId="0" xfId="9" applyFont="1" applyAlignment="1" applyProtection="1">
      <alignment horizontal="left" vertical="center"/>
    </xf>
    <xf numFmtId="165" fontId="36" fillId="0" borderId="0" xfId="9" applyFont="1" applyBorder="1" applyAlignment="1" applyProtection="1">
      <alignment horizontal="left" vertical="center"/>
    </xf>
    <xf numFmtId="165" fontId="36" fillId="0" borderId="0" xfId="9" applyFont="1" applyBorder="1" applyAlignment="1" applyProtection="1">
      <alignment vertical="center"/>
    </xf>
    <xf numFmtId="165" fontId="36" fillId="0" borderId="0" xfId="9" applyFont="1" applyBorder="1" applyAlignment="1" applyProtection="1">
      <alignment horizontal="right" vertical="center"/>
    </xf>
    <xf numFmtId="165" fontId="31" fillId="0" borderId="0" xfId="9" applyFont="1" applyAlignment="1" applyProtection="1">
      <alignment horizontal="right" vertical="center"/>
    </xf>
    <xf numFmtId="165" fontId="31" fillId="0" borderId="0" xfId="9" quotePrefix="1" applyFont="1" applyBorder="1" applyAlignment="1" applyProtection="1">
      <alignment horizontal="left" vertical="center"/>
    </xf>
    <xf numFmtId="165" fontId="31" fillId="0" borderId="0" xfId="9" applyFont="1" applyBorder="1" applyAlignment="1" applyProtection="1">
      <alignment vertical="center"/>
    </xf>
    <xf numFmtId="165" fontId="31" fillId="0" borderId="0" xfId="9" applyFont="1" applyAlignment="1" applyProtection="1">
      <alignment vertical="center"/>
    </xf>
    <xf numFmtId="165" fontId="29" fillId="0" borderId="0" xfId="9" applyFont="1" applyAlignment="1" applyProtection="1">
      <alignment vertical="center"/>
    </xf>
    <xf numFmtId="165" fontId="46" fillId="0" borderId="0" xfId="5" applyFont="1" applyAlignment="1" applyProtection="1">
      <alignment vertical="center"/>
    </xf>
    <xf numFmtId="165" fontId="47" fillId="0" borderId="0" xfId="5" applyFont="1" applyAlignment="1" applyProtection="1">
      <alignment vertical="center"/>
    </xf>
    <xf numFmtId="165" fontId="48" fillId="0" borderId="0" xfId="9" applyFont="1" applyAlignment="1" applyProtection="1">
      <alignment vertical="center"/>
    </xf>
    <xf numFmtId="165" fontId="46" fillId="0" borderId="0" xfId="5" applyFont="1" applyBorder="1" applyAlignment="1" applyProtection="1">
      <alignment horizontal="right" vertical="center"/>
    </xf>
    <xf numFmtId="169" fontId="46" fillId="0" borderId="0" xfId="2" applyNumberFormat="1" applyFont="1" applyBorder="1" applyAlignment="1" applyProtection="1">
      <alignment horizontal="center" vertical="center"/>
    </xf>
    <xf numFmtId="169" fontId="49" fillId="2" borderId="19" xfId="2" applyNumberFormat="1" applyFont="1" applyFill="1" applyBorder="1" applyAlignment="1" applyProtection="1">
      <alignment horizontal="center" vertical="center"/>
      <protection locked="0"/>
    </xf>
    <xf numFmtId="165" fontId="47" fillId="0" borderId="0" xfId="5" applyFont="1" applyBorder="1" applyAlignment="1" applyProtection="1">
      <alignment horizontal="left" vertical="center"/>
    </xf>
    <xf numFmtId="165" fontId="46" fillId="0" borderId="0" xfId="9" applyFont="1" applyAlignment="1" applyProtection="1">
      <alignment vertical="center"/>
    </xf>
    <xf numFmtId="165" fontId="46" fillId="0" borderId="0" xfId="9" applyFont="1" applyAlignment="1" applyProtection="1">
      <alignment horizontal="right" vertical="center"/>
    </xf>
    <xf numFmtId="165" fontId="47" fillId="0" borderId="0" xfId="9" applyFont="1" applyAlignment="1" applyProtection="1">
      <alignment vertical="center"/>
    </xf>
    <xf numFmtId="165" fontId="51" fillId="0" borderId="0" xfId="9" applyFont="1" applyAlignment="1" applyProtection="1">
      <alignment vertical="center"/>
    </xf>
    <xf numFmtId="165" fontId="52" fillId="0" borderId="0" xfId="5" applyFont="1" applyBorder="1" applyAlignment="1" applyProtection="1">
      <alignment horizontal="right" vertical="center"/>
    </xf>
    <xf numFmtId="165" fontId="36" fillId="0" borderId="0" xfId="9" applyFont="1" applyAlignment="1" applyProtection="1">
      <alignment vertical="center"/>
    </xf>
    <xf numFmtId="165" fontId="55" fillId="0" borderId="0" xfId="9" applyFont="1" applyAlignment="1" applyProtection="1">
      <alignment vertical="center"/>
    </xf>
    <xf numFmtId="165" fontId="56" fillId="0" borderId="0" xfId="9" applyFont="1" applyAlignment="1" applyProtection="1">
      <alignment horizontal="left" vertical="center"/>
    </xf>
    <xf numFmtId="165" fontId="57" fillId="0" borderId="0" xfId="9" applyFont="1" applyAlignment="1" applyProtection="1">
      <alignment vertical="center"/>
    </xf>
    <xf numFmtId="165" fontId="58" fillId="0" borderId="0" xfId="9" applyFont="1" applyBorder="1" applyAlignment="1" applyProtection="1">
      <alignment horizontal="left" vertical="center"/>
    </xf>
    <xf numFmtId="165" fontId="37" fillId="0" borderId="0" xfId="9" applyFont="1" applyBorder="1" applyAlignment="1" applyProtection="1">
      <alignment vertical="center"/>
    </xf>
    <xf numFmtId="165" fontId="40" fillId="0" borderId="0" xfId="9" applyFont="1" applyBorder="1" applyAlignment="1" applyProtection="1">
      <alignment vertical="center"/>
    </xf>
    <xf numFmtId="165" fontId="37" fillId="0" borderId="0" xfId="9" applyFont="1" applyBorder="1" applyAlignment="1" applyProtection="1">
      <alignment horizontal="right" vertical="center"/>
    </xf>
    <xf numFmtId="165" fontId="52" fillId="0" borderId="0" xfId="9" applyFont="1" applyBorder="1" applyAlignment="1" applyProtection="1">
      <alignment vertical="center"/>
    </xf>
    <xf numFmtId="165" fontId="59" fillId="0" borderId="0" xfId="9" applyFont="1" applyFill="1" applyAlignment="1" applyProtection="1">
      <alignment vertical="center"/>
    </xf>
    <xf numFmtId="165" fontId="52" fillId="0" borderId="0" xfId="9" applyFont="1" applyFill="1" applyAlignment="1" applyProtection="1">
      <alignment vertical="center"/>
    </xf>
    <xf numFmtId="165" fontId="27" fillId="0" borderId="0" xfId="9" applyFont="1" applyFill="1" applyAlignment="1" applyProtection="1">
      <alignment vertical="center"/>
    </xf>
    <xf numFmtId="165" fontId="27" fillId="0" borderId="0" xfId="9" applyFont="1" applyAlignment="1" applyProtection="1">
      <alignment horizontal="left" vertical="center"/>
    </xf>
    <xf numFmtId="165" fontId="27" fillId="0" borderId="0" xfId="5" applyFont="1" applyAlignment="1" applyProtection="1">
      <alignment horizontal="right" vertical="center"/>
    </xf>
    <xf numFmtId="41" fontId="27" fillId="2" borderId="2" xfId="2" applyNumberFormat="1" applyFont="1" applyFill="1" applyBorder="1" applyAlignment="1" applyProtection="1">
      <alignment vertical="center"/>
      <protection locked="0"/>
    </xf>
    <xf numFmtId="164" fontId="41" fillId="0" borderId="1" xfId="9" applyNumberFormat="1" applyFont="1" applyBorder="1" applyAlignment="1" applyProtection="1">
      <alignment vertical="center"/>
    </xf>
    <xf numFmtId="39" fontId="27" fillId="0" borderId="0" xfId="9" applyNumberFormat="1" applyFont="1" applyAlignment="1" applyProtection="1">
      <alignment horizontal="left" vertical="center"/>
    </xf>
    <xf numFmtId="170" fontId="27" fillId="0" borderId="0" xfId="1" applyNumberFormat="1" applyFont="1" applyAlignment="1" applyProtection="1">
      <alignment horizontal="right" vertical="center"/>
    </xf>
    <xf numFmtId="39" fontId="27" fillId="0" borderId="0" xfId="9" applyNumberFormat="1" applyFont="1" applyAlignment="1" applyProtection="1">
      <alignment vertical="center"/>
    </xf>
    <xf numFmtId="165" fontId="57" fillId="0" borderId="2" xfId="9" applyFont="1" applyBorder="1" applyAlignment="1" applyProtection="1">
      <alignment vertical="center"/>
      <protection locked="0"/>
    </xf>
    <xf numFmtId="39" fontId="27" fillId="0" borderId="0" xfId="9" applyNumberFormat="1" applyFont="1" applyFill="1" applyAlignment="1" applyProtection="1">
      <alignment vertical="center"/>
    </xf>
    <xf numFmtId="164" fontId="27" fillId="0" borderId="0" xfId="9" applyNumberFormat="1" applyFont="1" applyFill="1" applyAlignment="1" applyProtection="1">
      <alignment horizontal="right" vertical="center"/>
    </xf>
    <xf numFmtId="39" fontId="27" fillId="0" borderId="0" xfId="9" applyNumberFormat="1" applyFont="1" applyFill="1" applyAlignment="1" applyProtection="1">
      <alignment horizontal="left" vertical="center"/>
    </xf>
    <xf numFmtId="165" fontId="57" fillId="0" borderId="0" xfId="9" applyFont="1" applyFill="1" applyAlignment="1" applyProtection="1">
      <alignment vertical="center"/>
    </xf>
    <xf numFmtId="165" fontId="57" fillId="0" borderId="0" xfId="9" applyFont="1" applyFill="1" applyAlignment="1" applyProtection="1">
      <alignment vertical="center"/>
      <protection locked="0"/>
    </xf>
    <xf numFmtId="41" fontId="27" fillId="2" borderId="0" xfId="2" applyNumberFormat="1" applyFont="1" applyFill="1" applyBorder="1" applyAlignment="1" applyProtection="1">
      <alignment vertical="center"/>
      <protection locked="0"/>
    </xf>
    <xf numFmtId="164" fontId="41" fillId="0" borderId="0" xfId="9" applyNumberFormat="1" applyFont="1" applyBorder="1" applyAlignment="1" applyProtection="1">
      <alignment vertical="center"/>
    </xf>
    <xf numFmtId="165" fontId="57" fillId="0" borderId="0" xfId="9" applyFont="1" applyBorder="1" applyAlignment="1" applyProtection="1">
      <alignment vertical="center"/>
      <protection locked="0"/>
    </xf>
    <xf numFmtId="165" fontId="37" fillId="0" borderId="0" xfId="9" applyFont="1" applyFill="1" applyAlignment="1" applyProtection="1">
      <alignment vertical="center"/>
    </xf>
    <xf numFmtId="165" fontId="27" fillId="0" borderId="0" xfId="9" applyFont="1" applyFill="1" applyBorder="1" applyAlignment="1" applyProtection="1">
      <alignment vertical="center"/>
    </xf>
    <xf numFmtId="170" fontId="27" fillId="0" borderId="0" xfId="1" applyNumberFormat="1" applyFont="1" applyFill="1" applyBorder="1" applyAlignment="1" applyProtection="1">
      <alignment vertical="center"/>
    </xf>
    <xf numFmtId="165" fontId="57" fillId="0" borderId="0" xfId="9" applyFont="1" applyFill="1" applyBorder="1" applyAlignment="1" applyProtection="1">
      <alignment vertical="center"/>
    </xf>
    <xf numFmtId="165" fontId="57" fillId="0" borderId="0" xfId="9" applyFont="1" applyFill="1" applyBorder="1" applyAlignment="1" applyProtection="1">
      <alignment vertical="center"/>
      <protection locked="0"/>
    </xf>
    <xf numFmtId="170" fontId="27" fillId="0" borderId="0" xfId="1" applyNumberFormat="1" applyFont="1" applyFill="1" applyAlignment="1" applyProtection="1">
      <alignment vertical="center"/>
    </xf>
    <xf numFmtId="165" fontId="31" fillId="0" borderId="0" xfId="5" applyFont="1" applyAlignment="1" applyProtection="1">
      <alignment horizontal="right" vertical="center"/>
    </xf>
    <xf numFmtId="41" fontId="31" fillId="0" borderId="2" xfId="2" applyNumberFormat="1" applyFont="1" applyBorder="1" applyAlignment="1" applyProtection="1">
      <alignment vertical="center"/>
    </xf>
    <xf numFmtId="165" fontId="28" fillId="0" borderId="0" xfId="9" applyFont="1" applyFill="1" applyAlignment="1" applyProtection="1">
      <alignment vertical="center"/>
    </xf>
    <xf numFmtId="39" fontId="41" fillId="0" borderId="0" xfId="9" applyNumberFormat="1" applyFont="1" applyFill="1" applyAlignment="1" applyProtection="1">
      <alignment vertical="center"/>
    </xf>
    <xf numFmtId="165" fontId="60" fillId="0" borderId="0" xfId="9" applyFont="1" applyBorder="1" applyAlignment="1" applyProtection="1">
      <alignment vertical="center"/>
    </xf>
    <xf numFmtId="165" fontId="60" fillId="0" borderId="0" xfId="9" applyFont="1" applyAlignment="1" applyProtection="1">
      <alignment horizontal="left" vertical="center"/>
    </xf>
    <xf numFmtId="165" fontId="60" fillId="0" borderId="0" xfId="9" applyFont="1" applyAlignment="1" applyProtection="1">
      <alignment vertical="center"/>
    </xf>
    <xf numFmtId="165" fontId="61" fillId="0" borderId="0" xfId="9" applyFont="1" applyAlignment="1" applyProtection="1">
      <alignment vertical="center"/>
    </xf>
    <xf numFmtId="165" fontId="62" fillId="0" borderId="0" xfId="9" applyFont="1" applyAlignment="1" applyProtection="1">
      <alignment horizontal="left" vertical="center"/>
      <protection locked="0"/>
    </xf>
    <xf numFmtId="165" fontId="57" fillId="0" borderId="0" xfId="9" applyFont="1" applyAlignment="1" applyProtection="1">
      <alignment vertical="center"/>
      <protection locked="0"/>
    </xf>
    <xf numFmtId="164" fontId="37" fillId="0" borderId="0" xfId="9" applyNumberFormat="1" applyFont="1" applyBorder="1" applyAlignment="1" applyProtection="1">
      <alignment vertical="center"/>
    </xf>
    <xf numFmtId="165" fontId="52" fillId="0" borderId="0" xfId="9" applyFont="1" applyAlignment="1" applyProtection="1">
      <alignment vertical="center"/>
    </xf>
    <xf numFmtId="165" fontId="52" fillId="0" borderId="0" xfId="9" applyFont="1" applyAlignment="1" applyProtection="1">
      <alignment vertical="center"/>
      <protection locked="0"/>
    </xf>
    <xf numFmtId="164" fontId="27" fillId="0" borderId="0" xfId="9" applyNumberFormat="1" applyFont="1" applyAlignment="1" applyProtection="1">
      <alignment vertical="center"/>
    </xf>
    <xf numFmtId="164" fontId="27" fillId="0" borderId="0" xfId="9" applyNumberFormat="1" applyFont="1" applyAlignment="1" applyProtection="1">
      <alignment horizontal="right" vertical="center"/>
    </xf>
    <xf numFmtId="165" fontId="28" fillId="0" borderId="0" xfId="9" applyFont="1" applyAlignment="1" applyProtection="1">
      <alignment horizontal="left" vertical="center" indent="2"/>
    </xf>
    <xf numFmtId="165" fontId="27" fillId="0" borderId="0" xfId="9" applyFont="1" applyBorder="1" applyAlignment="1" applyProtection="1">
      <alignment vertical="center"/>
    </xf>
    <xf numFmtId="165" fontId="27" fillId="0" borderId="0" xfId="5" applyFont="1" applyBorder="1" applyAlignment="1" applyProtection="1">
      <alignment horizontal="right" vertical="center"/>
    </xf>
    <xf numFmtId="41" fontId="27" fillId="0" borderId="0" xfId="2" applyNumberFormat="1" applyFont="1" applyBorder="1" applyAlignment="1" applyProtection="1">
      <alignment vertical="center"/>
    </xf>
    <xf numFmtId="165" fontId="57" fillId="0" borderId="0" xfId="9" applyFont="1" applyBorder="1" applyAlignment="1" applyProtection="1">
      <alignment vertical="center"/>
    </xf>
    <xf numFmtId="49" fontId="27" fillId="0" borderId="0" xfId="9" applyNumberFormat="1" applyFont="1" applyAlignment="1" applyProtection="1">
      <alignment vertical="center"/>
    </xf>
    <xf numFmtId="165" fontId="58" fillId="0" borderId="0" xfId="9" applyFont="1" applyBorder="1" applyAlignment="1" applyProtection="1">
      <alignment vertical="center"/>
    </xf>
    <xf numFmtId="164" fontId="27" fillId="0" borderId="0" xfId="9" applyNumberFormat="1" applyFont="1" applyBorder="1" applyAlignment="1" applyProtection="1">
      <alignment vertical="center"/>
    </xf>
    <xf numFmtId="165" fontId="27" fillId="0" borderId="0" xfId="9" applyFont="1" applyBorder="1" applyAlignment="1" applyProtection="1">
      <alignment horizontal="right" vertical="center"/>
    </xf>
    <xf numFmtId="37" fontId="27" fillId="0" borderId="0" xfId="9" applyNumberFormat="1" applyFont="1" applyAlignment="1" applyProtection="1">
      <alignment horizontal="right" vertical="center"/>
    </xf>
    <xf numFmtId="37" fontId="41" fillId="0" borderId="0" xfId="9" applyNumberFormat="1" applyFont="1" applyBorder="1" applyAlignment="1" applyProtection="1">
      <alignment vertical="center"/>
    </xf>
    <xf numFmtId="39" fontId="41" fillId="0" borderId="0" xfId="9" applyNumberFormat="1" applyFont="1" applyAlignment="1" applyProtection="1">
      <alignment vertical="center"/>
    </xf>
    <xf numFmtId="165" fontId="27" fillId="0" borderId="0" xfId="9" applyFont="1" applyAlignment="1" applyProtection="1">
      <alignment vertical="center"/>
      <protection locked="0"/>
    </xf>
    <xf numFmtId="165" fontId="27" fillId="5" borderId="0" xfId="9" applyFont="1" applyFill="1" applyBorder="1" applyAlignment="1" applyProtection="1">
      <alignment horizontal="left" vertical="center"/>
    </xf>
    <xf numFmtId="165" fontId="27" fillId="5" borderId="0" xfId="9" applyFont="1" applyFill="1" applyBorder="1" applyAlignment="1" applyProtection="1">
      <alignment vertical="center"/>
    </xf>
    <xf numFmtId="165" fontId="27" fillId="0" borderId="0" xfId="9" applyFont="1" applyFill="1" applyAlignment="1" applyProtection="1">
      <alignment horizontal="left" vertical="center"/>
    </xf>
    <xf numFmtId="167" fontId="27" fillId="3" borderId="1" xfId="10" applyNumberFormat="1" applyFont="1" applyFill="1" applyBorder="1" applyAlignment="1" applyProtection="1">
      <alignment vertical="center"/>
    </xf>
    <xf numFmtId="164" fontId="27" fillId="0" borderId="0" xfId="9" applyNumberFormat="1" applyFont="1" applyFill="1" applyBorder="1" applyAlignment="1" applyProtection="1">
      <alignment vertical="center"/>
    </xf>
    <xf numFmtId="39" fontId="27" fillId="0" borderId="0" xfId="9" applyNumberFormat="1" applyFont="1" applyFill="1" applyBorder="1" applyAlignment="1" applyProtection="1">
      <alignment horizontal="left" vertical="center"/>
    </xf>
    <xf numFmtId="167" fontId="27" fillId="0" borderId="0" xfId="10" applyNumberFormat="1" applyFont="1" applyAlignment="1" applyProtection="1">
      <alignment horizontal="right" vertical="center"/>
    </xf>
    <xf numFmtId="171" fontId="27" fillId="2" borderId="1" xfId="1" applyNumberFormat="1" applyFont="1" applyFill="1" applyBorder="1" applyAlignment="1" applyProtection="1">
      <alignment vertical="center"/>
      <protection locked="0"/>
    </xf>
    <xf numFmtId="37" fontId="27" fillId="3" borderId="1" xfId="9" applyNumberFormat="1" applyFont="1" applyFill="1" applyBorder="1" applyAlignment="1" applyProtection="1">
      <alignment vertical="center"/>
    </xf>
    <xf numFmtId="3" fontId="27" fillId="0" borderId="0" xfId="2" applyNumberFormat="1" applyFont="1" applyAlignment="1" applyProtection="1">
      <alignment horizontal="right" vertical="center"/>
    </xf>
    <xf numFmtId="165" fontId="28" fillId="0" borderId="0" xfId="9" applyFont="1" applyFill="1" applyBorder="1" applyAlignment="1" applyProtection="1">
      <alignment vertical="center"/>
    </xf>
    <xf numFmtId="168" fontId="27" fillId="0" borderId="0" xfId="9" applyNumberFormat="1" applyFont="1" applyFill="1" applyBorder="1" applyAlignment="1" applyProtection="1">
      <alignment horizontal="right" vertical="center"/>
    </xf>
    <xf numFmtId="39" fontId="27" fillId="0" borderId="0" xfId="9" applyNumberFormat="1" applyFont="1" applyFill="1" applyBorder="1" applyAlignment="1" applyProtection="1">
      <alignment vertical="center"/>
    </xf>
    <xf numFmtId="165" fontId="63" fillId="0" borderId="0" xfId="9" applyFont="1" applyAlignment="1" applyProtection="1">
      <alignment vertical="center"/>
    </xf>
    <xf numFmtId="165" fontId="63" fillId="0" borderId="0" xfId="9" applyFont="1" applyAlignment="1" applyProtection="1">
      <alignment vertical="center"/>
      <protection locked="0"/>
    </xf>
    <xf numFmtId="165" fontId="27" fillId="5" borderId="0" xfId="9" applyFont="1" applyFill="1" applyAlignment="1" applyProtection="1">
      <alignment vertical="center"/>
    </xf>
    <xf numFmtId="164" fontId="27" fillId="3" borderId="1" xfId="9" applyNumberFormat="1" applyFont="1" applyFill="1" applyBorder="1" applyAlignment="1" applyProtection="1">
      <alignment vertical="center"/>
    </xf>
    <xf numFmtId="169" fontId="27" fillId="0" borderId="0" xfId="2" applyNumberFormat="1" applyFont="1" applyAlignment="1" applyProtection="1">
      <alignment horizontal="right" vertical="center"/>
    </xf>
    <xf numFmtId="171" fontId="27" fillId="0" borderId="0" xfId="1" applyNumberFormat="1" applyFont="1" applyAlignment="1" applyProtection="1">
      <alignment vertical="center"/>
    </xf>
    <xf numFmtId="9" fontId="27" fillId="2" borderId="1" xfId="10" applyFont="1" applyFill="1" applyBorder="1" applyAlignment="1" applyProtection="1">
      <alignment vertical="center"/>
      <protection locked="0"/>
    </xf>
    <xf numFmtId="165" fontId="37" fillId="6" borderId="0" xfId="9" applyFont="1" applyFill="1" applyBorder="1" applyAlignment="1" applyProtection="1">
      <alignment vertical="center"/>
    </xf>
    <xf numFmtId="165" fontId="36" fillId="6" borderId="0" xfId="9" applyFont="1" applyFill="1" applyBorder="1" applyAlignment="1" applyProtection="1">
      <alignment vertical="center"/>
    </xf>
    <xf numFmtId="165" fontId="42" fillId="6" borderId="0" xfId="9" applyFont="1" applyFill="1" applyBorder="1" applyAlignment="1" applyProtection="1">
      <alignment vertical="center"/>
    </xf>
    <xf numFmtId="165" fontId="43" fillId="6" borderId="0" xfId="9" applyFont="1" applyFill="1" applyBorder="1" applyAlignment="1" applyProtection="1">
      <alignment vertical="center"/>
    </xf>
    <xf numFmtId="165" fontId="42" fillId="6" borderId="0" xfId="9" applyFont="1" applyFill="1" applyBorder="1" applyAlignment="1" applyProtection="1">
      <alignment horizontal="right" vertical="center"/>
    </xf>
    <xf numFmtId="165" fontId="43" fillId="6" borderId="0" xfId="9" applyFont="1" applyFill="1" applyBorder="1" applyAlignment="1" applyProtection="1">
      <alignment horizontal="right" vertical="center"/>
    </xf>
    <xf numFmtId="165" fontId="44" fillId="6" borderId="0" xfId="9" applyFont="1" applyFill="1" applyBorder="1" applyAlignment="1" applyProtection="1">
      <alignment vertical="center"/>
    </xf>
    <xf numFmtId="165" fontId="45" fillId="6" borderId="0" xfId="9" applyFont="1" applyFill="1" applyBorder="1" applyAlignment="1" applyProtection="1">
      <alignment vertical="center"/>
    </xf>
    <xf numFmtId="165" fontId="64" fillId="5" borderId="14" xfId="9" applyFont="1" applyFill="1" applyBorder="1" applyProtection="1"/>
    <xf numFmtId="165" fontId="65" fillId="0" borderId="0" xfId="9" applyFont="1" applyAlignment="1" applyProtection="1">
      <alignment vertical="center"/>
    </xf>
    <xf numFmtId="165" fontId="66" fillId="0" borderId="0" xfId="9" applyFont="1" applyBorder="1" applyAlignment="1" applyProtection="1">
      <alignment vertical="center"/>
    </xf>
    <xf numFmtId="165" fontId="67" fillId="6" borderId="0" xfId="9" applyFont="1" applyFill="1" applyBorder="1" applyAlignment="1" applyProtection="1">
      <alignment vertical="center"/>
    </xf>
    <xf numFmtId="165" fontId="66" fillId="0" borderId="0" xfId="9" applyFont="1" applyAlignment="1" applyProtection="1">
      <alignment vertical="center"/>
    </xf>
    <xf numFmtId="165" fontId="64" fillId="0" borderId="0" xfId="9" applyFont="1" applyBorder="1" applyAlignment="1" applyProtection="1">
      <alignment vertical="center"/>
    </xf>
    <xf numFmtId="165" fontId="68" fillId="0" borderId="0" xfId="9" applyFont="1" applyFill="1" applyAlignment="1" applyProtection="1">
      <alignment vertical="center"/>
    </xf>
    <xf numFmtId="164" fontId="65" fillId="0" borderId="0" xfId="9" applyNumberFormat="1" applyFont="1" applyAlignment="1" applyProtection="1">
      <alignment horizontal="center" vertical="center"/>
    </xf>
    <xf numFmtId="164" fontId="65" fillId="0" borderId="0" xfId="9" applyNumberFormat="1" applyFont="1" applyFill="1" applyAlignment="1" applyProtection="1">
      <alignment horizontal="center" vertical="center"/>
    </xf>
    <xf numFmtId="165" fontId="69" fillId="0" borderId="0" xfId="9" applyFont="1" applyFill="1" applyBorder="1" applyAlignment="1" applyProtection="1">
      <alignment vertical="center"/>
    </xf>
    <xf numFmtId="165" fontId="69" fillId="0" borderId="0" xfId="9" applyFont="1" applyFill="1" applyAlignment="1" applyProtection="1">
      <alignment vertical="center"/>
    </xf>
    <xf numFmtId="165" fontId="70" fillId="0" borderId="0" xfId="9" applyFont="1" applyAlignment="1" applyProtection="1">
      <alignment horizontal="center" vertical="center"/>
    </xf>
    <xf numFmtId="164" fontId="64" fillId="0" borderId="0" xfId="9" applyNumberFormat="1" applyFont="1" applyAlignment="1" applyProtection="1">
      <alignment horizontal="center" vertical="center"/>
    </xf>
    <xf numFmtId="165" fontId="65" fillId="0" borderId="0" xfId="9" applyFont="1" applyBorder="1" applyAlignment="1" applyProtection="1">
      <alignment horizontal="center" vertical="center"/>
    </xf>
    <xf numFmtId="37" fontId="65" fillId="0" borderId="0" xfId="9" applyNumberFormat="1" applyFont="1" applyAlignment="1" applyProtection="1">
      <alignment horizontal="center" vertical="center"/>
    </xf>
    <xf numFmtId="165" fontId="65" fillId="0" borderId="0" xfId="9" applyFont="1" applyAlignment="1" applyProtection="1">
      <alignment horizontal="center" vertical="center"/>
    </xf>
    <xf numFmtId="167" fontId="65" fillId="0" borderId="0" xfId="10" applyNumberFormat="1" applyFont="1" applyAlignment="1" applyProtection="1">
      <alignment horizontal="center" vertical="center"/>
    </xf>
    <xf numFmtId="166" fontId="65" fillId="0" borderId="0" xfId="1" applyNumberFormat="1" applyFont="1" applyAlignment="1" applyProtection="1">
      <alignment horizontal="center" vertical="center"/>
    </xf>
    <xf numFmtId="3" fontId="65" fillId="0" borderId="0" xfId="2" applyNumberFormat="1" applyFont="1" applyAlignment="1" applyProtection="1">
      <alignment horizontal="center" vertical="center"/>
    </xf>
    <xf numFmtId="164" fontId="65" fillId="0" borderId="0" xfId="9" applyNumberFormat="1" applyFont="1" applyFill="1" applyBorder="1" applyAlignment="1" applyProtection="1">
      <alignment horizontal="center" vertical="center"/>
    </xf>
    <xf numFmtId="165" fontId="71" fillId="0" borderId="0" xfId="9" applyFont="1" applyAlignment="1" applyProtection="1">
      <alignment vertical="center"/>
    </xf>
    <xf numFmtId="165" fontId="36" fillId="5" borderId="2" xfId="9" applyFont="1" applyFill="1" applyBorder="1" applyProtection="1"/>
    <xf numFmtId="165" fontId="37" fillId="5" borderId="15" xfId="9" applyFont="1" applyFill="1" applyBorder="1" applyProtection="1"/>
    <xf numFmtId="165" fontId="73" fillId="0" borderId="0" xfId="9" applyFont="1" applyProtection="1"/>
    <xf numFmtId="165" fontId="75" fillId="0" borderId="0" xfId="9" applyFont="1" applyProtection="1"/>
    <xf numFmtId="165" fontId="37" fillId="0" borderId="0" xfId="9" applyFont="1" applyProtection="1"/>
    <xf numFmtId="165" fontId="40" fillId="0" borderId="0" xfId="5" applyFont="1" applyProtection="1"/>
    <xf numFmtId="165" fontId="36" fillId="0" borderId="0" xfId="5" applyFont="1" applyProtection="1"/>
    <xf numFmtId="165" fontId="36" fillId="0" borderId="0" xfId="9" applyFont="1" applyAlignment="1" applyProtection="1">
      <alignment horizontal="left"/>
    </xf>
    <xf numFmtId="165" fontId="36" fillId="0" borderId="0" xfId="9" applyFont="1" applyAlignment="1" applyProtection="1">
      <alignment horizontal="right"/>
    </xf>
    <xf numFmtId="165" fontId="40" fillId="0" borderId="0" xfId="9" applyFont="1" applyProtection="1"/>
    <xf numFmtId="165" fontId="73" fillId="0" borderId="0" xfId="5" applyFont="1" applyProtection="1"/>
    <xf numFmtId="165" fontId="75" fillId="0" borderId="0" xfId="5" applyFont="1" applyProtection="1"/>
    <xf numFmtId="165" fontId="37" fillId="0" borderId="0" xfId="5" applyFont="1" applyProtection="1"/>
    <xf numFmtId="165" fontId="36" fillId="0" borderId="0" xfId="9" applyFont="1" applyBorder="1" applyAlignment="1" applyProtection="1">
      <alignment horizontal="left"/>
    </xf>
    <xf numFmtId="165" fontId="36" fillId="0" borderId="0" xfId="9" applyFont="1" applyBorder="1" applyProtection="1"/>
    <xf numFmtId="165" fontId="36" fillId="0" borderId="0" xfId="9" applyFont="1" applyBorder="1" applyAlignment="1" applyProtection="1">
      <alignment horizontal="right"/>
    </xf>
    <xf numFmtId="165" fontId="36" fillId="0" borderId="0" xfId="9" quotePrefix="1" applyFont="1" applyBorder="1" applyAlignment="1" applyProtection="1">
      <alignment horizontal="left"/>
    </xf>
    <xf numFmtId="165" fontId="76" fillId="0" borderId="0" xfId="9" applyFont="1" applyAlignment="1" applyProtection="1">
      <alignment vertical="center"/>
    </xf>
    <xf numFmtId="165" fontId="74" fillId="0" borderId="0" xfId="9" applyFont="1" applyAlignment="1" applyProtection="1">
      <alignment vertical="center"/>
    </xf>
    <xf numFmtId="165" fontId="75" fillId="0" borderId="0" xfId="9" applyFont="1" applyAlignment="1" applyProtection="1">
      <alignment vertical="center"/>
    </xf>
    <xf numFmtId="165" fontId="36" fillId="0" borderId="0" xfId="9" applyFont="1" applyProtection="1"/>
    <xf numFmtId="165" fontId="52" fillId="0" borderId="0" xfId="5" applyFont="1" applyBorder="1" applyAlignment="1" applyProtection="1">
      <alignment horizontal="right"/>
    </xf>
    <xf numFmtId="165" fontId="27" fillId="0" borderId="0" xfId="9" applyFont="1" applyProtection="1"/>
    <xf numFmtId="165" fontId="28" fillId="0" borderId="0" xfId="9" applyFont="1" applyProtection="1"/>
    <xf numFmtId="165" fontId="55" fillId="0" borderId="0" xfId="9" applyFont="1" applyProtection="1"/>
    <xf numFmtId="165" fontId="77" fillId="0" borderId="0" xfId="9" applyFont="1" applyAlignment="1" applyProtection="1">
      <alignment horizontal="center"/>
    </xf>
    <xf numFmtId="165" fontId="56" fillId="0" borderId="0" xfId="9" applyFont="1" applyAlignment="1" applyProtection="1">
      <alignment horizontal="left"/>
    </xf>
    <xf numFmtId="165" fontId="57" fillId="0" borderId="0" xfId="9" applyFont="1" applyProtection="1"/>
    <xf numFmtId="165" fontId="47" fillId="0" borderId="0" xfId="9" applyFont="1" applyProtection="1"/>
    <xf numFmtId="165" fontId="78" fillId="0" borderId="0" xfId="9" applyFont="1" applyProtection="1"/>
    <xf numFmtId="9" fontId="27" fillId="0" borderId="0" xfId="10" applyNumberFormat="1" applyFont="1" applyAlignment="1" applyProtection="1">
      <alignment horizontal="center"/>
    </xf>
    <xf numFmtId="164" fontId="27" fillId="0" borderId="0" xfId="9" applyNumberFormat="1" applyFont="1" applyProtection="1"/>
    <xf numFmtId="44" fontId="27" fillId="0" borderId="0" xfId="2" applyFont="1" applyAlignment="1" applyProtection="1">
      <alignment horizontal="right"/>
    </xf>
    <xf numFmtId="165" fontId="30" fillId="0" borderId="0" xfId="9" applyFont="1" applyAlignment="1" applyProtection="1">
      <alignment horizontal="right"/>
    </xf>
    <xf numFmtId="165" fontId="58" fillId="0" borderId="0" xfId="9" applyFont="1" applyBorder="1" applyProtection="1"/>
    <xf numFmtId="9" fontId="27" fillId="0" borderId="0" xfId="10" applyNumberFormat="1" applyFont="1" applyBorder="1" applyAlignment="1" applyProtection="1">
      <alignment horizontal="center"/>
    </xf>
    <xf numFmtId="165" fontId="37" fillId="0" borderId="0" xfId="9" applyFont="1" applyBorder="1" applyAlignment="1" applyProtection="1"/>
    <xf numFmtId="165" fontId="27" fillId="0" borderId="0" xfId="9" applyFont="1" applyBorder="1" applyProtection="1"/>
    <xf numFmtId="164" fontId="27" fillId="0" borderId="0" xfId="9" applyNumberFormat="1" applyFont="1" applyBorder="1" applyProtection="1"/>
    <xf numFmtId="44" fontId="27" fillId="0" borderId="0" xfId="2" applyFont="1" applyBorder="1" applyAlignment="1" applyProtection="1">
      <alignment horizontal="center"/>
    </xf>
    <xf numFmtId="165" fontId="27" fillId="0" borderId="0" xfId="9" applyFont="1" applyBorder="1" applyAlignment="1" applyProtection="1">
      <alignment horizontal="right"/>
    </xf>
    <xf numFmtId="165" fontId="57" fillId="0" borderId="0" xfId="9" applyFont="1" applyBorder="1" applyProtection="1"/>
    <xf numFmtId="165" fontId="30" fillId="0" borderId="0" xfId="9" applyFont="1" applyProtection="1"/>
    <xf numFmtId="165" fontId="79" fillId="0" borderId="0" xfId="9" quotePrefix="1" applyFont="1" applyBorder="1" applyProtection="1"/>
    <xf numFmtId="9" fontId="80" fillId="0" borderId="0" xfId="10" applyNumberFormat="1" applyFont="1" applyBorder="1" applyAlignment="1" applyProtection="1">
      <alignment horizontal="center"/>
    </xf>
    <xf numFmtId="165" fontId="80" fillId="0" borderId="0" xfId="9" applyFont="1" applyBorder="1" applyProtection="1"/>
    <xf numFmtId="164" fontId="80" fillId="0" borderId="0" xfId="9" applyNumberFormat="1" applyFont="1" applyBorder="1" applyProtection="1"/>
    <xf numFmtId="44" fontId="80" fillId="0" borderId="0" xfId="2" applyFont="1" applyBorder="1" applyAlignment="1" applyProtection="1">
      <alignment horizontal="right"/>
    </xf>
    <xf numFmtId="165" fontId="81" fillId="0" borderId="0" xfId="9" applyFont="1" applyBorder="1" applyProtection="1"/>
    <xf numFmtId="165" fontId="27" fillId="0" borderId="0" xfId="9" applyFont="1" applyAlignment="1" applyProtection="1">
      <alignment horizontal="left"/>
    </xf>
    <xf numFmtId="168" fontId="27" fillId="2" borderId="1" xfId="9" applyNumberFormat="1" applyFont="1" applyFill="1" applyBorder="1" applyProtection="1">
      <protection locked="0"/>
    </xf>
    <xf numFmtId="39" fontId="27" fillId="0" borderId="0" xfId="9" applyNumberFormat="1" applyFont="1" applyAlignment="1" applyProtection="1">
      <alignment horizontal="left"/>
    </xf>
    <xf numFmtId="170" fontId="27" fillId="0" borderId="0" xfId="1" applyNumberFormat="1" applyFont="1" applyAlignment="1" applyProtection="1">
      <alignment horizontal="right"/>
    </xf>
    <xf numFmtId="39" fontId="27" fillId="0" borderId="0" xfId="9" applyNumberFormat="1" applyFont="1" applyProtection="1"/>
    <xf numFmtId="166" fontId="27" fillId="0" borderId="0" xfId="9" applyNumberFormat="1" applyFont="1" applyAlignment="1" applyProtection="1">
      <alignment horizontal="right"/>
    </xf>
    <xf numFmtId="166" fontId="27" fillId="0" borderId="0" xfId="9" applyNumberFormat="1" applyFont="1" applyProtection="1"/>
    <xf numFmtId="166" fontId="27" fillId="0" borderId="0" xfId="9" applyNumberFormat="1" applyFont="1" applyBorder="1" applyAlignment="1" applyProtection="1">
      <alignment horizontal="right"/>
    </xf>
    <xf numFmtId="165" fontId="79" fillId="0" borderId="0" xfId="9" quotePrefix="1" applyFont="1" applyProtection="1"/>
    <xf numFmtId="165" fontId="80" fillId="0" borderId="0" xfId="9" applyFont="1" applyProtection="1"/>
    <xf numFmtId="164" fontId="80" fillId="0" borderId="0" xfId="9" applyNumberFormat="1" applyFont="1" applyProtection="1"/>
    <xf numFmtId="166" fontId="80" fillId="0" borderId="0" xfId="9" applyNumberFormat="1" applyFont="1" applyAlignment="1" applyProtection="1">
      <alignment horizontal="right"/>
    </xf>
    <xf numFmtId="165" fontId="32" fillId="0" borderId="0" xfId="9" applyFont="1" applyBorder="1" applyProtection="1"/>
    <xf numFmtId="166" fontId="80" fillId="0" borderId="0" xfId="9" applyNumberFormat="1" applyFont="1" applyBorder="1" applyAlignment="1" applyProtection="1">
      <alignment horizontal="right"/>
    </xf>
    <xf numFmtId="165" fontId="58" fillId="0" borderId="0" xfId="9" applyFont="1" applyBorder="1" applyAlignment="1" applyProtection="1">
      <alignment horizontal="left"/>
    </xf>
    <xf numFmtId="165" fontId="82" fillId="0" borderId="0" xfId="9" quotePrefix="1" applyFont="1" applyBorder="1" applyProtection="1"/>
    <xf numFmtId="165" fontId="27" fillId="0" borderId="0" xfId="9" applyFont="1" applyAlignment="1" applyProtection="1">
      <alignment horizontal="right"/>
    </xf>
    <xf numFmtId="165" fontId="26" fillId="0" borderId="0" xfId="9" applyFont="1" applyBorder="1" applyAlignment="1" applyProtection="1">
      <alignment horizontal="left"/>
    </xf>
    <xf numFmtId="165" fontId="83" fillId="0" borderId="0" xfId="9" applyFont="1" applyProtection="1"/>
    <xf numFmtId="165" fontId="31" fillId="0" borderId="3" xfId="9" applyFont="1" applyBorder="1" applyAlignment="1" applyProtection="1">
      <alignment horizontal="left"/>
    </xf>
    <xf numFmtId="165" fontId="27" fillId="0" borderId="4" xfId="9" applyFont="1" applyBorder="1" applyProtection="1"/>
    <xf numFmtId="165" fontId="27" fillId="0" borderId="5" xfId="9" applyFont="1" applyBorder="1" applyProtection="1"/>
    <xf numFmtId="165" fontId="27" fillId="0" borderId="6" xfId="9" applyFont="1" applyBorder="1" applyProtection="1"/>
    <xf numFmtId="165" fontId="29" fillId="0" borderId="0" xfId="9" applyFont="1" applyBorder="1" applyProtection="1"/>
    <xf numFmtId="165" fontId="27" fillId="0" borderId="7" xfId="9" applyFont="1" applyBorder="1" applyProtection="1"/>
    <xf numFmtId="165" fontId="27" fillId="0" borderId="0" xfId="9" quotePrefix="1" applyFont="1" applyBorder="1" applyAlignment="1" applyProtection="1">
      <alignment horizontal="left" indent="1"/>
    </xf>
    <xf numFmtId="165" fontId="27" fillId="0" borderId="0" xfId="9" applyFont="1" applyFill="1" applyBorder="1" applyProtection="1"/>
    <xf numFmtId="171" fontId="27" fillId="4" borderId="2" xfId="1" applyNumberFormat="1" applyFont="1" applyFill="1" applyBorder="1" applyProtection="1">
      <protection locked="0"/>
    </xf>
    <xf numFmtId="165" fontId="86" fillId="0" borderId="0" xfId="9" quotePrefix="1" applyFont="1" applyBorder="1" applyAlignment="1" applyProtection="1">
      <alignment horizontal="left" indent="1"/>
    </xf>
    <xf numFmtId="171" fontId="27" fillId="0" borderId="0" xfId="1" applyNumberFormat="1" applyFont="1" applyBorder="1" applyProtection="1"/>
    <xf numFmtId="165" fontId="27" fillId="0" borderId="0" xfId="9" applyFont="1" applyBorder="1" applyAlignment="1" applyProtection="1">
      <alignment horizontal="left" indent="1"/>
    </xf>
    <xf numFmtId="0" fontId="87" fillId="0" borderId="0" xfId="0" applyFont="1" applyBorder="1" applyProtection="1"/>
    <xf numFmtId="165" fontId="31" fillId="3" borderId="0" xfId="9" applyFont="1" applyFill="1" applyBorder="1" applyProtection="1"/>
    <xf numFmtId="165" fontId="27" fillId="3" borderId="0" xfId="9" applyFont="1" applyFill="1" applyBorder="1" applyProtection="1"/>
    <xf numFmtId="171" fontId="31" fillId="3" borderId="0" xfId="1" applyNumberFormat="1" applyFont="1" applyFill="1" applyBorder="1" applyProtection="1"/>
    <xf numFmtId="165" fontId="31" fillId="0" borderId="0" xfId="9" applyFont="1" applyBorder="1" applyProtection="1"/>
    <xf numFmtId="171" fontId="31" fillId="0" borderId="0" xfId="1" applyNumberFormat="1" applyFont="1" applyBorder="1" applyProtection="1"/>
    <xf numFmtId="165" fontId="27" fillId="0" borderId="8" xfId="9" applyFont="1" applyBorder="1" applyProtection="1"/>
    <xf numFmtId="165" fontId="27" fillId="0" borderId="2" xfId="9" applyFont="1" applyBorder="1" applyProtection="1"/>
    <xf numFmtId="165" fontId="27" fillId="0" borderId="9" xfId="9" applyFont="1" applyBorder="1" applyProtection="1"/>
    <xf numFmtId="164" fontId="27" fillId="2" borderId="1" xfId="9" applyNumberFormat="1" applyFont="1" applyFill="1" applyBorder="1" applyProtection="1">
      <protection locked="0"/>
    </xf>
    <xf numFmtId="164" fontId="27" fillId="0" borderId="0" xfId="9" applyNumberFormat="1" applyFont="1" applyAlignment="1" applyProtection="1">
      <alignment horizontal="right"/>
    </xf>
    <xf numFmtId="165" fontId="86" fillId="0" borderId="0" xfId="9" quotePrefix="1" applyFont="1" applyAlignment="1" applyProtection="1">
      <alignment horizontal="left"/>
    </xf>
    <xf numFmtId="165" fontId="47" fillId="0" borderId="0" xfId="9" applyFont="1" applyBorder="1" applyProtection="1"/>
    <xf numFmtId="165" fontId="31" fillId="0" borderId="0" xfId="9" applyFont="1" applyProtection="1"/>
    <xf numFmtId="0" fontId="87" fillId="0" borderId="0" xfId="0" applyFont="1" applyProtection="1"/>
    <xf numFmtId="165" fontId="27" fillId="4" borderId="2" xfId="9" applyFont="1" applyFill="1" applyBorder="1" applyProtection="1">
      <protection locked="0"/>
    </xf>
    <xf numFmtId="165" fontId="31" fillId="0" borderId="0" xfId="9" applyFont="1" applyAlignment="1" applyProtection="1">
      <alignment horizontal="left"/>
    </xf>
    <xf numFmtId="165" fontId="68" fillId="0" borderId="0" xfId="9" applyFont="1" applyBorder="1" applyProtection="1"/>
    <xf numFmtId="165" fontId="68" fillId="0" borderId="0" xfId="9" applyFont="1" applyProtection="1"/>
    <xf numFmtId="165" fontId="65" fillId="0" borderId="0" xfId="9" applyFont="1" applyProtection="1"/>
    <xf numFmtId="165" fontId="65" fillId="0" borderId="0" xfId="9" applyFont="1" applyAlignment="1" applyProtection="1">
      <alignment horizontal="center"/>
    </xf>
    <xf numFmtId="165" fontId="65" fillId="0" borderId="0" xfId="9" applyFont="1" applyBorder="1" applyAlignment="1" applyProtection="1">
      <alignment horizontal="center"/>
    </xf>
    <xf numFmtId="165" fontId="88" fillId="0" borderId="0" xfId="9" applyFont="1" applyBorder="1" applyAlignment="1" applyProtection="1">
      <alignment horizontal="center"/>
    </xf>
    <xf numFmtId="164" fontId="65" fillId="0" borderId="0" xfId="9" applyNumberFormat="1" applyFont="1" applyAlignment="1" applyProtection="1">
      <alignment horizontal="center"/>
    </xf>
    <xf numFmtId="164" fontId="65" fillId="0" borderId="0" xfId="9" applyNumberFormat="1" applyFont="1" applyBorder="1" applyAlignment="1" applyProtection="1">
      <alignment horizontal="center"/>
    </xf>
    <xf numFmtId="165" fontId="69" fillId="0" borderId="0" xfId="9" applyFont="1" applyProtection="1"/>
    <xf numFmtId="165" fontId="89" fillId="5" borderId="16" xfId="9" applyFont="1" applyFill="1" applyBorder="1" applyProtection="1"/>
    <xf numFmtId="165" fontId="89" fillId="0" borderId="0" xfId="5" applyFont="1" applyProtection="1"/>
    <xf numFmtId="165" fontId="89" fillId="0" borderId="0" xfId="9" applyFont="1" applyProtection="1"/>
    <xf numFmtId="165" fontId="89" fillId="6" borderId="0" xfId="9" applyFont="1" applyFill="1" applyBorder="1" applyAlignment="1" applyProtection="1">
      <alignment vertical="center"/>
    </xf>
    <xf numFmtId="165" fontId="72" fillId="0" borderId="0" xfId="9" applyFont="1" applyProtection="1"/>
    <xf numFmtId="165" fontId="69" fillId="0" borderId="0" xfId="9" applyFont="1" applyBorder="1" applyProtection="1"/>
    <xf numFmtId="165" fontId="88" fillId="0" borderId="0" xfId="9" applyFont="1" applyBorder="1" applyProtection="1"/>
    <xf numFmtId="165" fontId="69" fillId="0" borderId="2" xfId="9" applyFont="1" applyBorder="1" applyProtection="1">
      <protection locked="0"/>
    </xf>
    <xf numFmtId="165" fontId="69" fillId="0" borderId="0" xfId="9" applyFont="1" applyBorder="1" applyProtection="1">
      <protection locked="0"/>
    </xf>
    <xf numFmtId="165" fontId="69" fillId="0" borderId="4" xfId="9" applyFont="1" applyBorder="1" applyProtection="1">
      <protection locked="0"/>
    </xf>
    <xf numFmtId="165" fontId="69" fillId="0" borderId="11" xfId="9" applyFont="1" applyBorder="1" applyProtection="1">
      <protection locked="0"/>
    </xf>
    <xf numFmtId="165" fontId="69" fillId="0" borderId="14" xfId="9" applyFont="1" applyBorder="1" applyProtection="1">
      <protection locked="0"/>
    </xf>
    <xf numFmtId="165" fontId="69" fillId="0" borderId="0" xfId="9" applyFont="1" applyProtection="1">
      <protection locked="0"/>
    </xf>
    <xf numFmtId="165" fontId="69" fillId="0" borderId="2" xfId="9" applyFont="1" applyBorder="1" applyProtection="1"/>
    <xf numFmtId="165" fontId="89" fillId="5" borderId="14" xfId="9" applyFont="1" applyFill="1" applyBorder="1" applyProtection="1"/>
    <xf numFmtId="165" fontId="90" fillId="6" borderId="0" xfId="9" applyFont="1" applyFill="1" applyBorder="1" applyAlignment="1" applyProtection="1">
      <alignment vertical="center"/>
    </xf>
    <xf numFmtId="165" fontId="91" fillId="0" borderId="0" xfId="9" applyFont="1" applyBorder="1" applyProtection="1"/>
    <xf numFmtId="165" fontId="37" fillId="5" borderId="14" xfId="5" applyFont="1" applyFill="1" applyBorder="1" applyProtection="1"/>
    <xf numFmtId="165" fontId="92" fillId="0" borderId="0" xfId="5" applyFont="1" applyProtection="1"/>
    <xf numFmtId="165" fontId="92" fillId="0" borderId="0" xfId="9" applyFont="1" applyAlignment="1" applyProtection="1">
      <alignment vertical="center"/>
    </xf>
    <xf numFmtId="165" fontId="36" fillId="0" borderId="0" xfId="5" applyFont="1" applyAlignment="1" applyProtection="1">
      <alignment horizontal="left"/>
    </xf>
    <xf numFmtId="164" fontId="36" fillId="0" borderId="0" xfId="5" applyNumberFormat="1" applyFont="1" applyProtection="1"/>
    <xf numFmtId="169" fontId="53" fillId="0" borderId="0" xfId="2" applyNumberFormat="1" applyFont="1" applyBorder="1" applyProtection="1"/>
    <xf numFmtId="165" fontId="39" fillId="0" borderId="0" xfId="5" applyFont="1" applyProtection="1"/>
    <xf numFmtId="164" fontId="37" fillId="0" borderId="0" xfId="5" applyNumberFormat="1" applyFont="1" applyProtection="1"/>
    <xf numFmtId="165" fontId="38" fillId="0" borderId="0" xfId="9" applyFont="1" applyProtection="1"/>
    <xf numFmtId="165" fontId="58" fillId="0" borderId="0" xfId="5" applyFont="1" applyAlignment="1" applyProtection="1">
      <alignment horizontal="left"/>
    </xf>
    <xf numFmtId="165" fontId="94" fillId="0" borderId="0" xfId="5" applyFont="1" applyProtection="1"/>
    <xf numFmtId="165" fontId="94" fillId="0" borderId="0" xfId="5" applyFont="1" applyAlignment="1" applyProtection="1">
      <alignment horizontal="center"/>
    </xf>
    <xf numFmtId="165" fontId="27" fillId="0" borderId="0" xfId="5" applyFont="1" applyProtection="1"/>
    <xf numFmtId="165" fontId="28" fillId="0" borderId="0" xfId="5" applyFont="1" applyProtection="1"/>
    <xf numFmtId="164" fontId="41" fillId="0" borderId="0" xfId="5" applyNumberFormat="1" applyFont="1" applyProtection="1"/>
    <xf numFmtId="164" fontId="27" fillId="0" borderId="0" xfId="5" applyNumberFormat="1" applyFont="1" applyProtection="1"/>
    <xf numFmtId="165" fontId="41" fillId="0" borderId="0" xfId="5" applyFont="1" applyProtection="1"/>
    <xf numFmtId="165" fontId="47" fillId="0" borderId="0" xfId="5" applyFont="1" applyProtection="1"/>
    <xf numFmtId="165" fontId="78" fillId="0" borderId="0" xfId="5" applyFont="1" applyProtection="1"/>
    <xf numFmtId="165" fontId="28" fillId="0" borderId="0" xfId="5" applyFont="1" applyAlignment="1" applyProtection="1">
      <alignment horizontal="left" indent="3"/>
    </xf>
    <xf numFmtId="165" fontId="27" fillId="0" borderId="0" xfId="5" applyFont="1" applyAlignment="1" applyProtection="1">
      <alignment horizontal="right"/>
    </xf>
    <xf numFmtId="41" fontId="27" fillId="2" borderId="2" xfId="2" applyNumberFormat="1" applyFont="1" applyFill="1" applyBorder="1" applyProtection="1">
      <protection locked="0"/>
    </xf>
    <xf numFmtId="170" fontId="41" fillId="0" borderId="1" xfId="1" applyNumberFormat="1" applyFont="1" applyBorder="1" applyProtection="1"/>
    <xf numFmtId="164" fontId="27" fillId="0" borderId="0" xfId="5" applyNumberFormat="1" applyFont="1" applyAlignment="1" applyProtection="1">
      <alignment horizontal="left"/>
    </xf>
    <xf numFmtId="165" fontId="27" fillId="0" borderId="0" xfId="5" applyFont="1" applyAlignment="1" applyProtection="1">
      <alignment horizontal="left"/>
    </xf>
    <xf numFmtId="165" fontId="97" fillId="0" borderId="0" xfId="5" applyFont="1" applyProtection="1"/>
    <xf numFmtId="165" fontId="98" fillId="0" borderId="0" xfId="5" applyFont="1" applyAlignment="1" applyProtection="1">
      <alignment horizontal="left" indent="3"/>
    </xf>
    <xf numFmtId="165" fontId="98" fillId="0" borderId="0" xfId="5" applyFont="1" applyProtection="1"/>
    <xf numFmtId="164" fontId="97" fillId="0" borderId="0" xfId="5" applyNumberFormat="1" applyFont="1" applyProtection="1"/>
    <xf numFmtId="165" fontId="97" fillId="0" borderId="0" xfId="5" applyFont="1" applyAlignment="1" applyProtection="1">
      <alignment horizontal="left"/>
    </xf>
    <xf numFmtId="41" fontId="31" fillId="0" borderId="2" xfId="2" applyNumberFormat="1" applyFont="1" applyFill="1" applyBorder="1" applyProtection="1"/>
    <xf numFmtId="41" fontId="27" fillId="0" borderId="0" xfId="2" applyNumberFormat="1" applyFont="1" applyProtection="1"/>
    <xf numFmtId="165" fontId="27" fillId="0" borderId="0" xfId="5" applyFont="1" applyAlignment="1" applyProtection="1">
      <alignment vertical="top"/>
    </xf>
    <xf numFmtId="171" fontId="31" fillId="0" borderId="2" xfId="1" applyNumberFormat="1" applyFont="1" applyFill="1" applyBorder="1" applyProtection="1"/>
    <xf numFmtId="165" fontId="32" fillId="0" borderId="0" xfId="5" applyFont="1" applyProtection="1"/>
    <xf numFmtId="165" fontId="31" fillId="0" borderId="0" xfId="5" applyFont="1" applyAlignment="1" applyProtection="1">
      <alignment horizontal="left"/>
    </xf>
    <xf numFmtId="165" fontId="31" fillId="0" borderId="0" xfId="5" applyFont="1" applyProtection="1"/>
    <xf numFmtId="165" fontId="31" fillId="0" borderId="0" xfId="5" applyFont="1" applyAlignment="1" applyProtection="1">
      <alignment horizontal="right"/>
    </xf>
    <xf numFmtId="170" fontId="99" fillId="0" borderId="1" xfId="1" applyNumberFormat="1" applyFont="1" applyBorder="1" applyProtection="1"/>
    <xf numFmtId="164" fontId="31" fillId="0" borderId="0" xfId="5" applyNumberFormat="1" applyFont="1" applyAlignment="1" applyProtection="1">
      <alignment horizontal="left"/>
    </xf>
    <xf numFmtId="164" fontId="31" fillId="0" borderId="0" xfId="9" applyNumberFormat="1" applyFont="1" applyAlignment="1" applyProtection="1">
      <alignment horizontal="right"/>
    </xf>
    <xf numFmtId="165" fontId="99" fillId="0" borderId="0" xfId="5" applyFont="1" applyProtection="1"/>
    <xf numFmtId="165" fontId="46" fillId="0" borderId="0" xfId="5" applyFont="1" applyProtection="1"/>
    <xf numFmtId="165" fontId="101" fillId="0" borderId="0" xfId="5" applyFont="1" applyProtection="1"/>
    <xf numFmtId="165" fontId="89" fillId="5" borderId="14" xfId="5" applyFont="1" applyFill="1" applyBorder="1" applyProtection="1"/>
    <xf numFmtId="165" fontId="72" fillId="0" borderId="0" xfId="5" applyFont="1" applyProtection="1"/>
    <xf numFmtId="164" fontId="64" fillId="0" borderId="0" xfId="5" applyNumberFormat="1" applyFont="1" applyAlignment="1" applyProtection="1">
      <alignment horizontal="center"/>
    </xf>
    <xf numFmtId="164" fontId="65" fillId="0" borderId="0" xfId="5" applyNumberFormat="1" applyFont="1" applyAlignment="1" applyProtection="1">
      <alignment horizontal="center"/>
    </xf>
    <xf numFmtId="164" fontId="66" fillId="0" borderId="0" xfId="5" applyNumberFormat="1" applyFont="1" applyAlignment="1" applyProtection="1">
      <alignment horizontal="center"/>
    </xf>
    <xf numFmtId="165" fontId="65" fillId="0" borderId="0" xfId="5" applyFont="1" applyAlignment="1" applyProtection="1">
      <alignment horizontal="center"/>
    </xf>
    <xf numFmtId="165" fontId="69" fillId="0" borderId="0" xfId="5" applyFont="1" applyProtection="1"/>
    <xf numFmtId="165" fontId="89" fillId="5" borderId="16" xfId="5" applyFont="1" applyFill="1" applyBorder="1" applyProtection="1"/>
    <xf numFmtId="165" fontId="69" fillId="0" borderId="2" xfId="5" applyFont="1" applyBorder="1" applyProtection="1">
      <protection locked="0"/>
    </xf>
    <xf numFmtId="165" fontId="69" fillId="0" borderId="0" xfId="5" applyFont="1" applyProtection="1">
      <protection locked="0"/>
    </xf>
    <xf numFmtId="165" fontId="69" fillId="0" borderId="4" xfId="5" applyFont="1" applyBorder="1" applyProtection="1">
      <protection locked="0"/>
    </xf>
    <xf numFmtId="165" fontId="103" fillId="0" borderId="2" xfId="5" applyFont="1" applyBorder="1" applyProtection="1">
      <protection locked="0"/>
    </xf>
    <xf numFmtId="165" fontId="37" fillId="5" borderId="14" xfId="4" applyFont="1" applyFill="1" applyBorder="1" applyProtection="1"/>
    <xf numFmtId="165" fontId="37" fillId="5" borderId="14" xfId="4" applyFont="1" applyFill="1" applyBorder="1" applyAlignment="1" applyProtection="1">
      <alignment horizontal="right"/>
    </xf>
    <xf numFmtId="165" fontId="89" fillId="5" borderId="14" xfId="4" applyFont="1" applyFill="1" applyBorder="1" applyProtection="1"/>
    <xf numFmtId="165" fontId="45" fillId="5" borderId="14" xfId="4" applyFont="1" applyFill="1" applyBorder="1" applyProtection="1"/>
    <xf numFmtId="165" fontId="89" fillId="5" borderId="16" xfId="4" applyFont="1" applyFill="1" applyBorder="1" applyProtection="1"/>
    <xf numFmtId="165" fontId="37" fillId="0" borderId="0" xfId="4" applyFont="1" applyProtection="1"/>
    <xf numFmtId="165" fontId="92" fillId="0" borderId="0" xfId="4" applyFont="1" applyProtection="1"/>
    <xf numFmtId="165" fontId="36" fillId="0" borderId="0" xfId="4" applyFont="1" applyProtection="1"/>
    <xf numFmtId="165" fontId="89" fillId="0" borderId="0" xfId="4" applyFont="1" applyProtection="1"/>
    <xf numFmtId="165" fontId="36" fillId="0" borderId="0" xfId="4" applyFont="1" applyFill="1" applyProtection="1"/>
    <xf numFmtId="165" fontId="54" fillId="0" borderId="0" xfId="9" applyFont="1" applyBorder="1" applyProtection="1"/>
    <xf numFmtId="165" fontId="89" fillId="0" borderId="0" xfId="4" applyFont="1" applyFill="1" applyProtection="1"/>
    <xf numFmtId="165" fontId="37" fillId="0" borderId="0" xfId="4" applyFont="1" applyFill="1" applyProtection="1"/>
    <xf numFmtId="165" fontId="92" fillId="0" borderId="0" xfId="4" applyFont="1" applyFill="1" applyProtection="1"/>
    <xf numFmtId="165" fontId="36" fillId="0" borderId="0" xfId="4" applyFont="1" applyAlignment="1" applyProtection="1">
      <alignment horizontal="right"/>
    </xf>
    <xf numFmtId="165" fontId="72" fillId="0" borderId="0" xfId="4" applyFont="1" applyProtection="1"/>
    <xf numFmtId="165" fontId="54" fillId="0" borderId="0" xfId="4" applyFont="1" applyProtection="1"/>
    <xf numFmtId="165" fontId="31" fillId="0" borderId="0" xfId="4" applyFont="1" applyBorder="1" applyAlignment="1" applyProtection="1">
      <alignment horizontal="left"/>
    </xf>
    <xf numFmtId="165" fontId="31" fillId="0" borderId="0" xfId="4" applyFont="1" applyProtection="1"/>
    <xf numFmtId="165" fontId="31" fillId="0" borderId="0" xfId="4" applyFont="1" applyBorder="1" applyProtection="1"/>
    <xf numFmtId="165" fontId="31" fillId="0" borderId="0" xfId="5" applyFont="1" applyBorder="1" applyProtection="1"/>
    <xf numFmtId="165" fontId="80" fillId="0" borderId="0" xfId="5" applyFont="1" applyBorder="1" applyAlignment="1" applyProtection="1">
      <alignment horizontal="left"/>
    </xf>
    <xf numFmtId="165" fontId="56" fillId="0" borderId="0" xfId="9" applyFont="1" applyAlignment="1" applyProtection="1">
      <alignment horizontal="right"/>
    </xf>
    <xf numFmtId="165" fontId="60" fillId="0" borderId="0" xfId="9" applyFont="1" applyProtection="1"/>
    <xf numFmtId="165" fontId="60" fillId="0" borderId="0" xfId="9" applyFont="1" applyBorder="1" applyAlignment="1" applyProtection="1">
      <alignment horizontal="left"/>
    </xf>
    <xf numFmtId="165" fontId="70" fillId="0" borderId="0" xfId="9" applyFont="1" applyBorder="1" applyAlignment="1" applyProtection="1">
      <alignment horizontal="center"/>
    </xf>
    <xf numFmtId="165" fontId="100" fillId="0" borderId="0" xfId="9" applyFont="1" applyProtection="1"/>
    <xf numFmtId="165" fontId="104" fillId="0" borderId="0" xfId="9" applyFont="1" applyBorder="1" applyAlignment="1" applyProtection="1">
      <alignment horizontal="left"/>
    </xf>
    <xf numFmtId="165" fontId="69" fillId="0" borderId="0" xfId="4" applyFont="1" applyBorder="1" applyProtection="1"/>
    <xf numFmtId="165" fontId="27" fillId="0" borderId="0" xfId="4" applyFont="1" applyProtection="1"/>
    <xf numFmtId="165" fontId="87" fillId="0" borderId="0" xfId="7" applyFont="1" applyAlignment="1" applyProtection="1">
      <alignment horizontal="right"/>
    </xf>
    <xf numFmtId="165" fontId="105" fillId="0" borderId="0" xfId="7" applyFont="1" applyAlignment="1" applyProtection="1">
      <alignment horizontal="right"/>
    </xf>
    <xf numFmtId="165" fontId="106" fillId="0" borderId="0" xfId="7" applyFont="1" applyAlignment="1" applyProtection="1">
      <alignment horizontal="right"/>
    </xf>
    <xf numFmtId="165" fontId="27" fillId="0" borderId="0" xfId="4" applyFont="1" applyAlignment="1" applyProtection="1">
      <alignment horizontal="right"/>
    </xf>
    <xf numFmtId="165" fontId="65" fillId="0" borderId="0" xfId="4" applyFont="1" applyAlignment="1" applyProtection="1">
      <alignment horizontal="center"/>
    </xf>
    <xf numFmtId="165" fontId="95" fillId="0" borderId="0" xfId="4" applyFont="1" applyProtection="1"/>
    <xf numFmtId="165" fontId="69" fillId="0" borderId="0" xfId="4" applyFont="1" applyProtection="1"/>
    <xf numFmtId="165" fontId="96" fillId="0" borderId="0" xfId="4" applyFont="1" applyProtection="1"/>
    <xf numFmtId="165" fontId="107" fillId="0" borderId="0" xfId="4" applyFont="1" applyProtection="1"/>
    <xf numFmtId="165" fontId="58" fillId="0" borderId="0" xfId="4" applyFont="1" applyAlignment="1" applyProtection="1">
      <alignment horizontal="left"/>
    </xf>
    <xf numFmtId="165" fontId="32" fillId="0" borderId="0" xfId="4" applyFont="1" applyProtection="1"/>
    <xf numFmtId="165" fontId="108" fillId="0" borderId="0" xfId="4" applyFont="1" applyProtection="1"/>
    <xf numFmtId="165" fontId="32" fillId="0" borderId="0" xfId="4" applyFont="1" applyAlignment="1" applyProtection="1">
      <alignment horizontal="right"/>
    </xf>
    <xf numFmtId="165" fontId="101" fillId="0" borderId="0" xfId="9" applyFont="1" applyProtection="1"/>
    <xf numFmtId="165" fontId="57" fillId="0" borderId="0" xfId="4" applyFont="1" applyProtection="1"/>
    <xf numFmtId="165" fontId="109" fillId="0" borderId="0" xfId="4" applyFont="1" applyProtection="1"/>
    <xf numFmtId="165" fontId="78" fillId="0" borderId="0" xfId="7" applyFont="1" applyProtection="1"/>
    <xf numFmtId="39" fontId="57" fillId="2" borderId="2" xfId="2" applyNumberFormat="1" applyFont="1" applyFill="1" applyBorder="1" applyProtection="1">
      <protection locked="0"/>
    </xf>
    <xf numFmtId="37" fontId="57" fillId="0" borderId="0" xfId="4" applyNumberFormat="1" applyFont="1" applyBorder="1" applyProtection="1"/>
    <xf numFmtId="37" fontId="41" fillId="0" borderId="0" xfId="4" applyNumberFormat="1" applyFont="1" applyBorder="1" applyProtection="1"/>
    <xf numFmtId="164" fontId="27" fillId="0" borderId="0" xfId="4" applyNumberFormat="1" applyFont="1" applyAlignment="1" applyProtection="1">
      <alignment horizontal="right"/>
    </xf>
    <xf numFmtId="165" fontId="27" fillId="0" borderId="0" xfId="4" applyFont="1" applyAlignment="1" applyProtection="1">
      <alignment horizontal="left"/>
    </xf>
    <xf numFmtId="164" fontId="65" fillId="0" borderId="0" xfId="4" applyNumberFormat="1" applyFont="1" applyAlignment="1" applyProtection="1">
      <alignment horizontal="center"/>
    </xf>
    <xf numFmtId="165" fontId="28" fillId="0" borderId="0" xfId="4" applyFont="1" applyProtection="1"/>
    <xf numFmtId="165" fontId="57" fillId="0" borderId="0" xfId="4" applyFont="1" applyBorder="1" applyProtection="1"/>
    <xf numFmtId="165" fontId="69" fillId="0" borderId="0" xfId="4" applyFont="1" applyProtection="1">
      <protection locked="0"/>
    </xf>
    <xf numFmtId="165" fontId="57" fillId="0" borderId="0" xfId="4" applyFont="1" applyAlignment="1" applyProtection="1">
      <alignment horizontal="left"/>
    </xf>
    <xf numFmtId="41" fontId="57" fillId="2" borderId="2" xfId="2" applyNumberFormat="1" applyFont="1" applyFill="1" applyBorder="1" applyProtection="1">
      <protection locked="0"/>
    </xf>
    <xf numFmtId="37" fontId="65" fillId="0" borderId="0" xfId="4" applyNumberFormat="1" applyFont="1" applyAlignment="1" applyProtection="1">
      <alignment horizontal="center"/>
    </xf>
    <xf numFmtId="37" fontId="27" fillId="0" borderId="0" xfId="4" applyNumberFormat="1" applyFont="1" applyAlignment="1" applyProtection="1">
      <alignment horizontal="right"/>
    </xf>
    <xf numFmtId="165" fontId="107" fillId="0" borderId="0" xfId="4" applyFont="1" applyAlignment="1" applyProtection="1">
      <alignment horizontal="left"/>
    </xf>
    <xf numFmtId="165" fontId="110" fillId="0" borderId="0" xfId="4" applyFont="1" applyProtection="1"/>
    <xf numFmtId="165" fontId="58" fillId="0" borderId="0" xfId="4" applyFont="1" applyProtection="1"/>
    <xf numFmtId="165" fontId="102" fillId="0" borderId="0" xfId="4" applyFont="1" applyAlignment="1" applyProtection="1">
      <alignment horizontal="right"/>
    </xf>
    <xf numFmtId="39" fontId="27" fillId="2" borderId="2" xfId="2" applyNumberFormat="1" applyFont="1" applyFill="1" applyBorder="1" applyProtection="1">
      <protection locked="0"/>
    </xf>
    <xf numFmtId="165" fontId="27" fillId="0" borderId="0" xfId="4" applyFont="1" applyFill="1" applyProtection="1"/>
    <xf numFmtId="165" fontId="27" fillId="0" borderId="0" xfId="4" applyFont="1" applyAlignment="1" applyProtection="1">
      <alignment horizontal="left" indent="2"/>
    </xf>
    <xf numFmtId="41" fontId="27" fillId="0" borderId="0" xfId="2" applyNumberFormat="1" applyFont="1" applyFill="1" applyBorder="1" applyProtection="1">
      <protection locked="0"/>
    </xf>
    <xf numFmtId="165" fontId="69" fillId="0" borderId="0" xfId="5" applyFont="1" applyBorder="1" applyProtection="1">
      <protection locked="0"/>
    </xf>
    <xf numFmtId="165" fontId="37" fillId="5" borderId="14" xfId="6" applyFont="1" applyFill="1" applyBorder="1" applyProtection="1"/>
    <xf numFmtId="165" fontId="89" fillId="5" borderId="14" xfId="6" applyFont="1" applyFill="1" applyBorder="1" applyProtection="1"/>
    <xf numFmtId="165" fontId="45" fillId="5" borderId="14" xfId="6" applyFont="1" applyFill="1" applyBorder="1" applyProtection="1"/>
    <xf numFmtId="165" fontId="89" fillId="5" borderId="16" xfId="6" applyFont="1" applyFill="1" applyBorder="1" applyProtection="1"/>
    <xf numFmtId="165" fontId="73" fillId="0" borderId="0" xfId="6" applyFont="1" applyProtection="1"/>
    <xf numFmtId="165" fontId="92" fillId="0" borderId="0" xfId="6" applyFont="1" applyProtection="1"/>
    <xf numFmtId="165" fontId="37" fillId="0" borderId="0" xfId="6" applyFont="1" applyProtection="1"/>
    <xf numFmtId="165" fontId="27" fillId="0" borderId="0" xfId="6" applyFont="1" applyProtection="1"/>
    <xf numFmtId="165" fontId="27" fillId="0" borderId="0" xfId="6" applyFont="1" applyFill="1" applyProtection="1"/>
    <xf numFmtId="165" fontId="69" fillId="0" borderId="0" xfId="6" applyFont="1" applyProtection="1"/>
    <xf numFmtId="165" fontId="95" fillId="0" borderId="0" xfId="6" applyFont="1" applyProtection="1"/>
    <xf numFmtId="165" fontId="47" fillId="0" borderId="0" xfId="6" applyFont="1" applyProtection="1"/>
    <xf numFmtId="165" fontId="96" fillId="0" borderId="0" xfId="6" applyFont="1" applyProtection="1"/>
    <xf numFmtId="165" fontId="36" fillId="0" borderId="0" xfId="6" applyFont="1" applyProtection="1"/>
    <xf numFmtId="165" fontId="89" fillId="0" borderId="0" xfId="6" applyFont="1" applyProtection="1"/>
    <xf numFmtId="165" fontId="37" fillId="0" borderId="0" xfId="6" applyFont="1" applyFill="1" applyProtection="1"/>
    <xf numFmtId="165" fontId="36" fillId="0" borderId="0" xfId="6" applyFont="1" applyFill="1" applyProtection="1"/>
    <xf numFmtId="165" fontId="89" fillId="0" borderId="0" xfId="6" applyFont="1" applyFill="1" applyProtection="1"/>
    <xf numFmtId="165" fontId="73" fillId="0" borderId="0" xfId="6" applyFont="1" applyFill="1" applyProtection="1"/>
    <xf numFmtId="165" fontId="92" fillId="0" borderId="0" xfId="6" applyFont="1" applyFill="1" applyProtection="1"/>
    <xf numFmtId="170" fontId="92" fillId="0" borderId="0" xfId="1" applyNumberFormat="1" applyFont="1" applyAlignment="1" applyProtection="1">
      <alignment vertical="center"/>
    </xf>
    <xf numFmtId="165" fontId="72" fillId="0" borderId="0" xfId="6" applyFont="1" applyProtection="1"/>
    <xf numFmtId="165" fontId="54" fillId="0" borderId="0" xfId="6" applyFont="1" applyProtection="1"/>
    <xf numFmtId="165" fontId="73" fillId="0" borderId="0" xfId="7" applyFont="1" applyAlignment="1" applyProtection="1">
      <alignment horizontal="right"/>
    </xf>
    <xf numFmtId="165" fontId="92" fillId="0" borderId="0" xfId="7" applyFont="1" applyAlignment="1" applyProtection="1">
      <alignment horizontal="right"/>
    </xf>
    <xf numFmtId="165" fontId="31" fillId="0" borderId="0" xfId="6" applyFont="1" applyBorder="1" applyAlignment="1" applyProtection="1">
      <alignment horizontal="left"/>
    </xf>
    <xf numFmtId="165" fontId="31" fillId="0" borderId="0" xfId="6" applyFont="1" applyProtection="1"/>
    <xf numFmtId="165" fontId="31" fillId="0" borderId="0" xfId="6" applyFont="1" applyBorder="1" applyProtection="1"/>
    <xf numFmtId="165" fontId="56" fillId="0" borderId="0" xfId="9" applyFont="1" applyProtection="1"/>
    <xf numFmtId="165" fontId="69" fillId="0" borderId="0" xfId="6" applyFont="1" applyBorder="1" applyProtection="1"/>
    <xf numFmtId="165" fontId="32" fillId="0" borderId="0" xfId="6" applyFont="1" applyProtection="1"/>
    <xf numFmtId="165" fontId="111" fillId="0" borderId="0" xfId="6" applyFont="1" applyProtection="1"/>
    <xf numFmtId="39" fontId="41" fillId="0" borderId="0" xfId="6" applyNumberFormat="1" applyFont="1" applyProtection="1"/>
    <xf numFmtId="165" fontId="65" fillId="0" borderId="0" xfId="6" applyFont="1" applyAlignment="1" applyProtection="1">
      <alignment horizontal="center"/>
    </xf>
    <xf numFmtId="37" fontId="95" fillId="0" borderId="0" xfId="6" applyNumberFormat="1" applyFont="1" applyProtection="1"/>
    <xf numFmtId="37" fontId="47" fillId="0" borderId="0" xfId="6" applyNumberFormat="1" applyFont="1" applyProtection="1"/>
    <xf numFmtId="165" fontId="96" fillId="0" borderId="0" xfId="3" applyFont="1" applyProtection="1"/>
    <xf numFmtId="165" fontId="96" fillId="0" borderId="0" xfId="7" applyFont="1" applyProtection="1"/>
    <xf numFmtId="165" fontId="30" fillId="0" borderId="0" xfId="7" applyFont="1" applyAlignment="1" applyProtection="1">
      <alignment horizontal="right"/>
    </xf>
    <xf numFmtId="165" fontId="46" fillId="0" borderId="0" xfId="9" applyFont="1" applyAlignment="1" applyProtection="1">
      <alignment horizontal="right"/>
    </xf>
    <xf numFmtId="165" fontId="32" fillId="0" borderId="0" xfId="6" applyFont="1" applyAlignment="1" applyProtection="1">
      <alignment horizontal="left"/>
    </xf>
    <xf numFmtId="165" fontId="28" fillId="0" borderId="0" xfId="6" applyFont="1" applyProtection="1"/>
    <xf numFmtId="164" fontId="41" fillId="2" borderId="1" xfId="6" applyNumberFormat="1" applyFont="1" applyFill="1" applyBorder="1" applyProtection="1">
      <protection locked="0"/>
    </xf>
    <xf numFmtId="37" fontId="27" fillId="0" borderId="0" xfId="6" applyNumberFormat="1" applyFont="1" applyAlignment="1" applyProtection="1">
      <alignment horizontal="left"/>
    </xf>
    <xf numFmtId="39" fontId="27" fillId="0" borderId="0" xfId="9" applyNumberFormat="1" applyFont="1" applyAlignment="1" applyProtection="1">
      <alignment horizontal="right"/>
    </xf>
    <xf numFmtId="39" fontId="27" fillId="0" borderId="0" xfId="6" applyNumberFormat="1" applyFont="1" applyProtection="1"/>
    <xf numFmtId="39" fontId="27" fillId="0" borderId="0" xfId="6" applyNumberFormat="1" applyFont="1" applyAlignment="1" applyProtection="1">
      <alignment horizontal="left"/>
    </xf>
    <xf numFmtId="39" fontId="65" fillId="0" borderId="0" xfId="6" applyNumberFormat="1" applyFont="1" applyAlignment="1" applyProtection="1">
      <alignment horizontal="center"/>
    </xf>
    <xf numFmtId="165" fontId="46" fillId="0" borderId="0" xfId="9" applyFont="1" applyProtection="1"/>
    <xf numFmtId="37" fontId="27" fillId="0" borderId="0" xfId="6" applyNumberFormat="1" applyFont="1" applyProtection="1"/>
    <xf numFmtId="164" fontId="95" fillId="0" borderId="0" xfId="6" applyNumberFormat="1" applyFont="1" applyProtection="1"/>
    <xf numFmtId="165" fontId="112" fillId="0" borderId="0" xfId="9" applyFont="1" applyProtection="1"/>
    <xf numFmtId="165" fontId="47" fillId="0" borderId="0" xfId="7" applyFont="1" applyProtection="1"/>
    <xf numFmtId="165" fontId="113" fillId="0" borderId="0" xfId="6" applyFont="1" applyProtection="1"/>
    <xf numFmtId="165" fontId="114" fillId="0" borderId="0" xfId="6" applyFont="1" applyProtection="1"/>
    <xf numFmtId="165" fontId="87" fillId="0" borderId="0" xfId="6" applyFont="1" applyProtection="1"/>
    <xf numFmtId="37" fontId="87" fillId="0" borderId="0" xfId="6" applyNumberFormat="1" applyFont="1" applyProtection="1"/>
    <xf numFmtId="39" fontId="87" fillId="0" borderId="0" xfId="6" applyNumberFormat="1" applyFont="1" applyProtection="1"/>
    <xf numFmtId="39" fontId="87" fillId="0" borderId="0" xfId="6" applyNumberFormat="1" applyFont="1" applyAlignment="1" applyProtection="1">
      <alignment horizontal="left"/>
    </xf>
    <xf numFmtId="39" fontId="115" fillId="0" borderId="0" xfId="6" applyNumberFormat="1" applyFont="1" applyAlignment="1" applyProtection="1">
      <alignment horizontal="center"/>
    </xf>
    <xf numFmtId="164" fontId="116" fillId="0" borderId="0" xfId="6" applyNumberFormat="1" applyFont="1" applyProtection="1"/>
    <xf numFmtId="165" fontId="88" fillId="0" borderId="0" xfId="6" applyFont="1" applyProtection="1">
      <protection locked="0"/>
    </xf>
    <xf numFmtId="165" fontId="69" fillId="0" borderId="0" xfId="6" applyFont="1" applyProtection="1">
      <protection locked="0"/>
    </xf>
    <xf numFmtId="164" fontId="41" fillId="0" borderId="1" xfId="6" applyNumberFormat="1" applyFont="1" applyBorder="1" applyProtection="1"/>
    <xf numFmtId="164" fontId="27" fillId="0" borderId="0" xfId="6" applyNumberFormat="1" applyFont="1" applyAlignment="1" applyProtection="1">
      <alignment horizontal="left"/>
    </xf>
    <xf numFmtId="164" fontId="27" fillId="0" borderId="0" xfId="6" applyNumberFormat="1" applyFont="1" applyProtection="1"/>
    <xf numFmtId="164" fontId="65" fillId="0" borderId="0" xfId="6" applyNumberFormat="1" applyFont="1" applyAlignment="1" applyProtection="1">
      <alignment horizontal="center"/>
    </xf>
    <xf numFmtId="165" fontId="47" fillId="0" borderId="0" xfId="9" applyFont="1" applyAlignment="1" applyProtection="1">
      <alignment horizontal="left"/>
    </xf>
    <xf numFmtId="165" fontId="96" fillId="0" borderId="0" xfId="9" applyFont="1" applyProtection="1"/>
    <xf numFmtId="165" fontId="41" fillId="0" borderId="0" xfId="6" applyFont="1" applyProtection="1"/>
    <xf numFmtId="164" fontId="87" fillId="0" borderId="0" xfId="6" applyNumberFormat="1" applyFont="1" applyProtection="1"/>
    <xf numFmtId="164" fontId="87" fillId="0" borderId="0" xfId="6" applyNumberFormat="1" applyFont="1" applyAlignment="1" applyProtection="1">
      <alignment horizontal="left"/>
    </xf>
    <xf numFmtId="164" fontId="115" fillId="0" borderId="0" xfId="6" applyNumberFormat="1" applyFont="1" applyAlignment="1" applyProtection="1">
      <alignment horizontal="center"/>
    </xf>
    <xf numFmtId="165" fontId="117" fillId="0" borderId="0" xfId="6" applyFont="1" applyProtection="1"/>
    <xf numFmtId="165" fontId="118" fillId="0" borderId="0" xfId="6" applyFont="1" applyProtection="1">
      <protection locked="0"/>
    </xf>
    <xf numFmtId="165" fontId="115" fillId="0" borderId="0" xfId="6" applyFont="1" applyAlignment="1" applyProtection="1">
      <alignment horizontal="center"/>
    </xf>
    <xf numFmtId="164" fontId="117" fillId="0" borderId="0" xfId="6" applyNumberFormat="1" applyFont="1" applyProtection="1"/>
    <xf numFmtId="165" fontId="119" fillId="0" borderId="0" xfId="9" applyFont="1" applyAlignment="1" applyProtection="1">
      <alignment horizontal="right"/>
    </xf>
    <xf numFmtId="165" fontId="26" fillId="0" borderId="0" xfId="6" applyFont="1" applyProtection="1"/>
    <xf numFmtId="165" fontId="27" fillId="0" borderId="0" xfId="6" applyFont="1" applyAlignment="1" applyProtection="1">
      <alignment horizontal="left"/>
    </xf>
    <xf numFmtId="166" fontId="41" fillId="0" borderId="1" xfId="6" applyNumberFormat="1" applyFont="1" applyBorder="1" applyProtection="1"/>
    <xf numFmtId="165" fontId="69" fillId="0" borderId="10" xfId="6" applyFont="1" applyBorder="1" applyProtection="1">
      <protection locked="0"/>
    </xf>
    <xf numFmtId="164" fontId="41" fillId="0" borderId="0" xfId="6" applyNumberFormat="1" applyFont="1" applyProtection="1"/>
    <xf numFmtId="165" fontId="41" fillId="0" borderId="0" xfId="6" applyFont="1" applyFill="1" applyProtection="1"/>
    <xf numFmtId="165" fontId="65" fillId="0" borderId="0" xfId="6" applyFont="1" applyFill="1" applyAlignment="1" applyProtection="1">
      <alignment horizontal="center"/>
    </xf>
    <xf numFmtId="165" fontId="95" fillId="0" borderId="0" xfId="6" applyFont="1" applyFill="1" applyProtection="1"/>
    <xf numFmtId="165" fontId="69" fillId="0" borderId="0" xfId="6" applyFont="1" applyFill="1" applyProtection="1"/>
    <xf numFmtId="165" fontId="120" fillId="0" borderId="0" xfId="6" applyFont="1" applyFill="1" applyProtection="1"/>
    <xf numFmtId="165" fontId="37" fillId="5" borderId="14" xfId="7" applyFont="1" applyFill="1" applyBorder="1" applyProtection="1"/>
    <xf numFmtId="165" fontId="89" fillId="5" borderId="14" xfId="7" applyFont="1" applyFill="1" applyBorder="1" applyProtection="1"/>
    <xf numFmtId="165" fontId="45" fillId="5" borderId="14" xfId="7" applyFont="1" applyFill="1" applyBorder="1" applyProtection="1"/>
    <xf numFmtId="165" fontId="89" fillId="5" borderId="16" xfId="7" applyFont="1" applyFill="1" applyBorder="1" applyProtection="1"/>
    <xf numFmtId="165" fontId="73" fillId="0" borderId="0" xfId="7" applyFont="1" applyProtection="1"/>
    <xf numFmtId="165" fontId="75" fillId="0" borderId="0" xfId="7" applyFont="1" applyProtection="1"/>
    <xf numFmtId="165" fontId="92" fillId="0" borderId="0" xfId="7" applyFont="1" applyProtection="1"/>
    <xf numFmtId="165" fontId="37" fillId="0" borderId="0" xfId="7" applyFont="1" applyProtection="1"/>
    <xf numFmtId="165" fontId="36" fillId="0" borderId="0" xfId="7" applyFont="1" applyProtection="1"/>
    <xf numFmtId="165" fontId="89" fillId="0" borderId="0" xfId="7" applyFont="1" applyProtection="1"/>
    <xf numFmtId="165" fontId="36" fillId="0" borderId="0" xfId="7" applyFont="1" applyFill="1" applyProtection="1"/>
    <xf numFmtId="165" fontId="89" fillId="0" borderId="0" xfId="7" applyFont="1" applyFill="1" applyProtection="1"/>
    <xf numFmtId="165" fontId="73" fillId="0" borderId="0" xfId="7" applyFont="1" applyFill="1" applyProtection="1"/>
    <xf numFmtId="165" fontId="75" fillId="0" borderId="0" xfId="7" applyFont="1" applyFill="1" applyProtection="1"/>
    <xf numFmtId="165" fontId="92" fillId="0" borderId="0" xfId="7" applyFont="1" applyFill="1" applyProtection="1"/>
    <xf numFmtId="165" fontId="37" fillId="0" borderId="0" xfId="7" applyFont="1" applyFill="1" applyProtection="1"/>
    <xf numFmtId="165" fontId="72" fillId="0" borderId="0" xfId="7" applyFont="1" applyProtection="1"/>
    <xf numFmtId="165" fontId="54" fillId="0" borderId="0" xfId="7" applyFont="1" applyProtection="1"/>
    <xf numFmtId="165" fontId="31" fillId="0" borderId="0" xfId="7" applyFont="1" applyBorder="1" applyAlignment="1" applyProtection="1">
      <alignment horizontal="left"/>
    </xf>
    <xf numFmtId="165" fontId="31" fillId="0" borderId="0" xfId="7" applyFont="1" applyProtection="1"/>
    <xf numFmtId="165" fontId="26" fillId="0" borderId="0" xfId="7" applyFont="1" applyBorder="1" applyProtection="1"/>
    <xf numFmtId="165" fontId="104" fillId="0" borderId="0" xfId="9" applyFont="1" applyBorder="1" applyAlignment="1" applyProtection="1">
      <alignment horizontal="left"/>
      <protection locked="0"/>
    </xf>
    <xf numFmtId="165" fontId="69" fillId="0" borderId="0" xfId="7" applyFont="1" applyBorder="1" applyProtection="1">
      <protection locked="0"/>
    </xf>
    <xf numFmtId="165" fontId="27" fillId="0" borderId="0" xfId="7" applyFont="1" applyProtection="1"/>
    <xf numFmtId="165" fontId="121" fillId="0" borderId="0" xfId="7" applyFont="1" applyProtection="1"/>
    <xf numFmtId="165" fontId="66" fillId="0" borderId="0" xfId="7" applyFont="1" applyBorder="1" applyAlignment="1" applyProtection="1">
      <alignment horizontal="center"/>
    </xf>
    <xf numFmtId="165" fontId="100" fillId="0" borderId="0" xfId="7" applyFont="1" applyProtection="1"/>
    <xf numFmtId="165" fontId="103" fillId="0" borderId="0" xfId="7" applyFont="1" applyBorder="1" applyAlignment="1" applyProtection="1">
      <alignment horizontal="left"/>
      <protection locked="0"/>
    </xf>
    <xf numFmtId="165" fontId="27" fillId="0" borderId="0" xfId="7" applyFont="1" applyAlignment="1" applyProtection="1">
      <alignment horizontal="left"/>
    </xf>
    <xf numFmtId="41" fontId="27" fillId="0" borderId="2" xfId="2" applyNumberFormat="1" applyFont="1" applyFill="1" applyBorder="1" applyProtection="1"/>
    <xf numFmtId="165" fontId="28" fillId="0" borderId="0" xfId="7" applyFont="1" applyProtection="1"/>
    <xf numFmtId="164" fontId="41" fillId="0" borderId="1" xfId="7" applyNumberFormat="1" applyFont="1" applyBorder="1" applyProtection="1"/>
    <xf numFmtId="164" fontId="27" fillId="0" borderId="0" xfId="7" applyNumberFormat="1" applyFont="1" applyAlignment="1" applyProtection="1">
      <alignment horizontal="left"/>
    </xf>
    <xf numFmtId="164" fontId="65" fillId="0" borderId="0" xfId="7" applyNumberFormat="1" applyFont="1" applyAlignment="1" applyProtection="1">
      <alignment horizontal="center"/>
    </xf>
    <xf numFmtId="165" fontId="95" fillId="0" borderId="0" xfId="7" applyFont="1" applyProtection="1"/>
    <xf numFmtId="165" fontId="97" fillId="0" borderId="0" xfId="7" quotePrefix="1" applyFont="1" applyAlignment="1" applyProtection="1">
      <alignment horizontal="left"/>
    </xf>
    <xf numFmtId="164" fontId="27" fillId="0" borderId="0" xfId="7" applyNumberFormat="1" applyFont="1" applyProtection="1"/>
    <xf numFmtId="49" fontId="27" fillId="0" borderId="0" xfId="7" applyNumberFormat="1" applyFont="1" applyProtection="1"/>
    <xf numFmtId="165" fontId="69" fillId="0" borderId="0" xfId="7" applyFont="1" applyProtection="1">
      <protection locked="0"/>
    </xf>
    <xf numFmtId="165" fontId="97" fillId="0" borderId="0" xfId="7" quotePrefix="1" applyFont="1" applyProtection="1"/>
    <xf numFmtId="41" fontId="97" fillId="0" borderId="0" xfId="2" applyNumberFormat="1" applyFont="1" applyFill="1" applyBorder="1" applyProtection="1"/>
    <xf numFmtId="165" fontId="69" fillId="0" borderId="0" xfId="7" applyFont="1" applyProtection="1"/>
    <xf numFmtId="165" fontId="27" fillId="0" borderId="0" xfId="7" applyFont="1" applyBorder="1" applyProtection="1"/>
    <xf numFmtId="165" fontId="65" fillId="0" borderId="0" xfId="7" applyFont="1" applyAlignment="1" applyProtection="1">
      <alignment horizontal="center"/>
    </xf>
    <xf numFmtId="165" fontId="122" fillId="0" borderId="0" xfId="7" applyFont="1" applyAlignment="1" applyProtection="1">
      <alignment horizontal="left"/>
    </xf>
    <xf numFmtId="165" fontId="36" fillId="0" borderId="3" xfId="7" applyFont="1" applyBorder="1" applyProtection="1"/>
    <xf numFmtId="165" fontId="27" fillId="0" borderId="4" xfId="7" applyFont="1" applyBorder="1" applyProtection="1"/>
    <xf numFmtId="165" fontId="27" fillId="0" borderId="5" xfId="7" applyFont="1" applyBorder="1" applyProtection="1"/>
    <xf numFmtId="165" fontId="31" fillId="0" borderId="6" xfId="7" applyFont="1" applyBorder="1" applyProtection="1"/>
    <xf numFmtId="165" fontId="27" fillId="0" borderId="7" xfId="7" applyFont="1" applyBorder="1" applyProtection="1"/>
    <xf numFmtId="165" fontId="27" fillId="0" borderId="6" xfId="7" applyFont="1" applyBorder="1" applyProtection="1"/>
    <xf numFmtId="165" fontId="41" fillId="0" borderId="0" xfId="7" applyFont="1" applyProtection="1"/>
    <xf numFmtId="165" fontId="27" fillId="0" borderId="0" xfId="5" applyFont="1" applyBorder="1" applyAlignment="1" applyProtection="1">
      <alignment horizontal="right"/>
    </xf>
    <xf numFmtId="164" fontId="27" fillId="0" borderId="7" xfId="7" applyNumberFormat="1" applyFont="1" applyBorder="1" applyAlignment="1" applyProtection="1">
      <alignment horizontal="left"/>
    </xf>
    <xf numFmtId="165" fontId="27" fillId="0" borderId="8" xfId="7" applyFont="1" applyBorder="1" applyProtection="1"/>
    <xf numFmtId="165" fontId="27" fillId="0" borderId="2" xfId="7" applyFont="1" applyBorder="1" applyProtection="1"/>
    <xf numFmtId="165" fontId="27" fillId="0" borderId="9" xfId="7" applyFont="1" applyBorder="1" applyProtection="1"/>
    <xf numFmtId="165" fontId="97" fillId="0" borderId="0" xfId="7" applyFont="1" applyAlignment="1" applyProtection="1">
      <alignment horizontal="left"/>
    </xf>
    <xf numFmtId="165" fontId="97" fillId="0" borderId="0" xfId="7" applyFont="1" applyProtection="1"/>
    <xf numFmtId="164" fontId="27" fillId="0" borderId="0" xfId="7" applyNumberFormat="1" applyFont="1" applyAlignment="1" applyProtection="1">
      <alignment horizontal="right"/>
    </xf>
    <xf numFmtId="165" fontId="27" fillId="0" borderId="0" xfId="7" applyFont="1" applyAlignment="1" applyProtection="1">
      <alignment horizontal="right"/>
    </xf>
    <xf numFmtId="165" fontId="80" fillId="0" borderId="0" xfId="7" applyFont="1" applyProtection="1"/>
    <xf numFmtId="165" fontId="123" fillId="0" borderId="0" xfId="7" applyFont="1" applyProtection="1"/>
    <xf numFmtId="165" fontId="123" fillId="0" borderId="0" xfId="7" applyFont="1" applyAlignment="1" applyProtection="1">
      <alignment horizontal="right"/>
    </xf>
    <xf numFmtId="165" fontId="124" fillId="0" borderId="0" xfId="7" applyFont="1" applyProtection="1"/>
    <xf numFmtId="165" fontId="88" fillId="0" borderId="0" xfId="7" applyFont="1" applyAlignment="1" applyProtection="1">
      <alignment horizontal="center"/>
    </xf>
    <xf numFmtId="165" fontId="125" fillId="0" borderId="0" xfId="7" applyFont="1" applyProtection="1"/>
    <xf numFmtId="165" fontId="115" fillId="0" borderId="0" xfId="7" applyFont="1" applyProtection="1">
      <protection locked="0"/>
    </xf>
    <xf numFmtId="165" fontId="82" fillId="0" borderId="0" xfId="7" applyFont="1" applyProtection="1"/>
    <xf numFmtId="165" fontId="126" fillId="0" borderId="0" xfId="7" applyFont="1" applyProtection="1"/>
    <xf numFmtId="170" fontId="27" fillId="0" borderId="2" xfId="1" applyNumberFormat="1" applyFont="1" applyFill="1" applyBorder="1" applyProtection="1"/>
    <xf numFmtId="164" fontId="41" fillId="0" borderId="0" xfId="7" applyNumberFormat="1" applyFont="1" applyBorder="1" applyProtection="1"/>
    <xf numFmtId="165" fontId="27" fillId="0" borderId="0" xfId="7" applyFont="1" applyFill="1" applyBorder="1" applyProtection="1"/>
    <xf numFmtId="165" fontId="27" fillId="0" borderId="0" xfId="5" applyFont="1" applyFill="1" applyBorder="1" applyAlignment="1" applyProtection="1">
      <alignment horizontal="right"/>
    </xf>
    <xf numFmtId="41" fontId="27" fillId="0" borderId="0" xfId="2" applyNumberFormat="1" applyFont="1" applyFill="1" applyBorder="1" applyProtection="1"/>
    <xf numFmtId="165" fontId="31" fillId="0" borderId="0" xfId="7" applyFont="1" applyFill="1" applyBorder="1" applyAlignment="1" applyProtection="1">
      <alignment horizontal="center"/>
    </xf>
    <xf numFmtId="165" fontId="95" fillId="0" borderId="0" xfId="4" applyFont="1" applyBorder="1" applyProtection="1"/>
    <xf numFmtId="37" fontId="27" fillId="0" borderId="0" xfId="4" applyNumberFormat="1" applyFont="1" applyProtection="1"/>
    <xf numFmtId="165" fontId="26" fillId="0" borderId="0" xfId="4" applyFont="1" applyAlignment="1" applyProtection="1">
      <alignment horizontal="left"/>
    </xf>
    <xf numFmtId="164" fontId="27" fillId="0" borderId="0" xfId="4" applyNumberFormat="1" applyFont="1" applyProtection="1"/>
    <xf numFmtId="37" fontId="27" fillId="0" borderId="0" xfId="4" applyNumberFormat="1" applyFont="1" applyBorder="1" applyProtection="1"/>
    <xf numFmtId="164" fontId="27" fillId="0" borderId="0" xfId="4" applyNumberFormat="1" applyFont="1" applyBorder="1" applyProtection="1"/>
    <xf numFmtId="41" fontId="41" fillId="0" borderId="0" xfId="4" applyNumberFormat="1" applyFont="1" applyBorder="1" applyProtection="1"/>
    <xf numFmtId="164" fontId="41" fillId="0" borderId="1" xfId="4" applyNumberFormat="1" applyFont="1" applyBorder="1" applyProtection="1"/>
    <xf numFmtId="165" fontId="79" fillId="0" borderId="0" xfId="4" quotePrefix="1" applyFont="1" applyAlignment="1" applyProtection="1">
      <alignment horizontal="left"/>
    </xf>
    <xf numFmtId="164" fontId="41" fillId="0" borderId="0" xfId="4" applyNumberFormat="1" applyFont="1" applyBorder="1" applyProtection="1"/>
    <xf numFmtId="41" fontId="27" fillId="0" borderId="0" xfId="4" applyNumberFormat="1" applyFont="1" applyProtection="1"/>
    <xf numFmtId="41" fontId="27" fillId="0" borderId="0" xfId="4" applyNumberFormat="1" applyFont="1" applyAlignment="1" applyProtection="1">
      <alignment horizontal="left"/>
    </xf>
    <xf numFmtId="41" fontId="95" fillId="0" borderId="0" xfId="4" applyNumberFormat="1" applyFont="1" applyProtection="1"/>
    <xf numFmtId="165" fontId="27" fillId="0" borderId="0" xfId="4" applyFont="1" applyFill="1" applyBorder="1" applyProtection="1"/>
    <xf numFmtId="165" fontId="41" fillId="0" borderId="0" xfId="4" applyFont="1" applyFill="1" applyBorder="1" applyProtection="1"/>
    <xf numFmtId="37" fontId="27" fillId="0" borderId="0" xfId="4" applyNumberFormat="1" applyFont="1" applyFill="1" applyBorder="1" applyAlignment="1" applyProtection="1">
      <alignment horizontal="right"/>
    </xf>
    <xf numFmtId="165" fontId="32" fillId="0" borderId="0" xfId="4" applyFont="1" applyAlignment="1" applyProtection="1">
      <alignment horizontal="left"/>
    </xf>
    <xf numFmtId="165" fontId="27" fillId="0" borderId="0" xfId="4" applyFont="1" applyBorder="1" applyProtection="1"/>
    <xf numFmtId="165" fontId="52" fillId="0" borderId="0" xfId="4" applyFont="1" applyAlignment="1" applyProtection="1">
      <alignment horizontal="left"/>
    </xf>
    <xf numFmtId="165" fontId="52" fillId="0" borderId="0" xfId="4" applyFont="1" applyProtection="1"/>
    <xf numFmtId="165" fontId="27" fillId="0" borderId="0" xfId="4" applyFont="1" applyBorder="1" applyAlignment="1" applyProtection="1">
      <alignment horizontal="left"/>
    </xf>
    <xf numFmtId="165" fontId="41" fillId="0" borderId="0" xfId="4" applyFont="1" applyProtection="1"/>
    <xf numFmtId="165" fontId="26" fillId="0" borderId="0" xfId="4" applyFont="1" applyBorder="1" applyProtection="1"/>
    <xf numFmtId="9" fontId="27" fillId="2" borderId="2" xfId="10" applyFont="1" applyFill="1" applyBorder="1" applyProtection="1">
      <protection locked="0"/>
    </xf>
    <xf numFmtId="165" fontId="127" fillId="0" borderId="0" xfId="4" applyFont="1" applyBorder="1" applyProtection="1"/>
    <xf numFmtId="169" fontId="27" fillId="0" borderId="0" xfId="2" applyNumberFormat="1" applyFont="1" applyFill="1" applyBorder="1" applyProtection="1"/>
    <xf numFmtId="171" fontId="27" fillId="0" borderId="0" xfId="1" applyNumberFormat="1" applyFont="1" applyFill="1" applyBorder="1" applyProtection="1"/>
    <xf numFmtId="167" fontId="27" fillId="0" borderId="0" xfId="10" applyNumberFormat="1" applyFont="1" applyFill="1" applyBorder="1" applyProtection="1"/>
    <xf numFmtId="167" fontId="27" fillId="0" borderId="0" xfId="2" applyNumberFormat="1" applyFont="1" applyFill="1" applyBorder="1" applyProtection="1"/>
    <xf numFmtId="165" fontId="97" fillId="0" borderId="0" xfId="4" applyFont="1" applyProtection="1"/>
    <xf numFmtId="41" fontId="65" fillId="0" borderId="0" xfId="4" applyNumberFormat="1" applyFont="1" applyAlignment="1" applyProtection="1">
      <alignment horizontal="center"/>
    </xf>
    <xf numFmtId="37" fontId="65" fillId="0" borderId="0" xfId="4" applyNumberFormat="1" applyFont="1" applyFill="1" applyBorder="1" applyAlignment="1" applyProtection="1">
      <alignment horizontal="center"/>
    </xf>
    <xf numFmtId="164" fontId="65" fillId="0" borderId="0" xfId="4" applyNumberFormat="1" applyFont="1" applyBorder="1" applyAlignment="1" applyProtection="1">
      <alignment horizontal="center"/>
    </xf>
    <xf numFmtId="41" fontId="69" fillId="0" borderId="2" xfId="5" applyNumberFormat="1" applyFont="1" applyBorder="1" applyProtection="1">
      <protection locked="0"/>
    </xf>
    <xf numFmtId="165" fontId="69" fillId="0" borderId="0" xfId="4" applyFont="1" applyBorder="1" applyProtection="1">
      <protection locked="0"/>
    </xf>
    <xf numFmtId="165" fontId="37" fillId="5" borderId="14" xfId="3" applyFont="1" applyFill="1" applyBorder="1" applyProtection="1"/>
    <xf numFmtId="165" fontId="37" fillId="5" borderId="14" xfId="3" applyFont="1" applyFill="1" applyBorder="1" applyAlignment="1" applyProtection="1">
      <alignment horizontal="right"/>
    </xf>
    <xf numFmtId="165" fontId="45" fillId="5" borderId="14" xfId="3" applyFont="1" applyFill="1" applyBorder="1" applyProtection="1"/>
    <xf numFmtId="165" fontId="73" fillId="0" borderId="0" xfId="3" applyFont="1" applyProtection="1"/>
    <xf numFmtId="165" fontId="75" fillId="0" borderId="0" xfId="3" applyFont="1" applyProtection="1"/>
    <xf numFmtId="165" fontId="92" fillId="0" borderId="0" xfId="3" applyFont="1" applyProtection="1"/>
    <xf numFmtId="165" fontId="74" fillId="0" borderId="0" xfId="3" applyFont="1" applyProtection="1"/>
    <xf numFmtId="165" fontId="37" fillId="0" borderId="0" xfId="3" applyFont="1" applyProtection="1"/>
    <xf numFmtId="165" fontId="36" fillId="0" borderId="0" xfId="3" applyFont="1" applyProtection="1"/>
    <xf numFmtId="165" fontId="36" fillId="0" borderId="0" xfId="3" applyFont="1" applyFill="1" applyProtection="1"/>
    <xf numFmtId="165" fontId="73" fillId="0" borderId="0" xfId="3" applyFont="1" applyFill="1" applyProtection="1"/>
    <xf numFmtId="165" fontId="75" fillId="0" borderId="0" xfId="3" applyFont="1" applyFill="1" applyProtection="1"/>
    <xf numFmtId="165" fontId="92" fillId="0" borderId="0" xfId="3" applyFont="1" applyFill="1" applyProtection="1"/>
    <xf numFmtId="165" fontId="74" fillId="0" borderId="0" xfId="3" applyFont="1" applyFill="1" applyProtection="1"/>
    <xf numFmtId="165" fontId="37" fillId="0" borderId="0" xfId="3" applyFont="1" applyFill="1" applyProtection="1"/>
    <xf numFmtId="165" fontId="36" fillId="0" borderId="0" xfId="3" applyFont="1" applyAlignment="1" applyProtection="1">
      <alignment horizontal="right"/>
    </xf>
    <xf numFmtId="165" fontId="54" fillId="0" borderId="0" xfId="3" applyFont="1" applyProtection="1"/>
    <xf numFmtId="165" fontId="31" fillId="0" borderId="0" xfId="3" applyFont="1" applyBorder="1" applyAlignment="1" applyProtection="1">
      <alignment horizontal="left"/>
    </xf>
    <xf numFmtId="165" fontId="31" fillId="0" borderId="0" xfId="3" applyFont="1" applyProtection="1"/>
    <xf numFmtId="165" fontId="31" fillId="0" borderId="0" xfId="3" applyFont="1" applyBorder="1" applyProtection="1"/>
    <xf numFmtId="165" fontId="47" fillId="0" borderId="0" xfId="3" applyFont="1" applyProtection="1"/>
    <xf numFmtId="165" fontId="128" fillId="0" borderId="0" xfId="7" applyFont="1" applyAlignment="1" applyProtection="1">
      <alignment horizontal="right"/>
    </xf>
    <xf numFmtId="165" fontId="121" fillId="0" borderId="0" xfId="7" applyFont="1" applyAlignment="1" applyProtection="1">
      <alignment horizontal="right"/>
    </xf>
    <xf numFmtId="165" fontId="33" fillId="0" borderId="0" xfId="3" applyFont="1" applyProtection="1"/>
    <xf numFmtId="165" fontId="27" fillId="0" borderId="0" xfId="3" applyFont="1" applyProtection="1"/>
    <xf numFmtId="165" fontId="27" fillId="0" borderId="0" xfId="3" applyFont="1" applyAlignment="1" applyProtection="1">
      <alignment horizontal="right"/>
    </xf>
    <xf numFmtId="165" fontId="95" fillId="0" borderId="0" xfId="3" applyFont="1" applyProtection="1"/>
    <xf numFmtId="165" fontId="78" fillId="0" borderId="0" xfId="3" applyFont="1" applyProtection="1"/>
    <xf numFmtId="165" fontId="58" fillId="0" borderId="0" xfId="3" applyFont="1" applyAlignment="1" applyProtection="1">
      <alignment horizontal="left"/>
    </xf>
    <xf numFmtId="165" fontId="32" fillId="0" borderId="0" xfId="3" applyFont="1" applyProtection="1"/>
    <xf numFmtId="165" fontId="111" fillId="0" borderId="0" xfId="3" applyFont="1" applyProtection="1"/>
    <xf numFmtId="164" fontId="32" fillId="0" borderId="0" xfId="3" applyNumberFormat="1" applyFont="1" applyProtection="1"/>
    <xf numFmtId="164" fontId="27" fillId="0" borderId="0" xfId="3" applyNumberFormat="1" applyFont="1" applyAlignment="1" applyProtection="1">
      <alignment horizontal="right"/>
    </xf>
    <xf numFmtId="164" fontId="95" fillId="0" borderId="0" xfId="3" applyNumberFormat="1" applyFont="1" applyProtection="1"/>
    <xf numFmtId="165" fontId="28" fillId="0" borderId="0" xfId="3" applyFont="1" applyProtection="1"/>
    <xf numFmtId="165" fontId="27" fillId="0" borderId="0" xfId="3" applyFont="1" applyAlignment="1" applyProtection="1">
      <alignment horizontal="left"/>
    </xf>
    <xf numFmtId="164" fontId="27" fillId="0" borderId="0" xfId="3" applyNumberFormat="1" applyFont="1" applyProtection="1"/>
    <xf numFmtId="164" fontId="27" fillId="0" borderId="0" xfId="3" applyNumberFormat="1" applyFont="1" applyAlignment="1" applyProtection="1">
      <alignment horizontal="left"/>
    </xf>
    <xf numFmtId="37" fontId="95" fillId="0" borderId="0" xfId="3" applyNumberFormat="1" applyFont="1" applyProtection="1"/>
    <xf numFmtId="164" fontId="41" fillId="0" borderId="0" xfId="3" applyNumberFormat="1" applyFont="1" applyProtection="1"/>
    <xf numFmtId="164" fontId="41" fillId="0" borderId="1" xfId="3" applyNumberFormat="1" applyFont="1" applyBorder="1" applyProtection="1"/>
    <xf numFmtId="165" fontId="33" fillId="0" borderId="0" xfId="3" applyFont="1" applyAlignment="1" applyProtection="1">
      <alignment horizontal="right"/>
    </xf>
    <xf numFmtId="164" fontId="41" fillId="0" borderId="2" xfId="3" applyNumberFormat="1" applyFont="1" applyBorder="1" applyProtection="1"/>
    <xf numFmtId="49" fontId="27" fillId="0" borderId="0" xfId="3" applyNumberFormat="1" applyFont="1" applyAlignment="1" applyProtection="1">
      <alignment horizontal="left"/>
    </xf>
    <xf numFmtId="165" fontId="58" fillId="0" borderId="0" xfId="3" applyFont="1" applyProtection="1"/>
    <xf numFmtId="39" fontId="27" fillId="0" borderId="0" xfId="3" applyNumberFormat="1" applyFont="1" applyAlignment="1" applyProtection="1">
      <alignment horizontal="left"/>
    </xf>
    <xf numFmtId="39" fontId="27" fillId="0" borderId="0" xfId="3" applyNumberFormat="1" applyFont="1" applyProtection="1"/>
    <xf numFmtId="39" fontId="27" fillId="0" borderId="0" xfId="3" applyNumberFormat="1" applyFont="1" applyAlignment="1" applyProtection="1">
      <alignment horizontal="right"/>
    </xf>
    <xf numFmtId="164" fontId="41" fillId="0" borderId="0" xfId="3" applyNumberFormat="1" applyFont="1" applyBorder="1" applyProtection="1"/>
    <xf numFmtId="164" fontId="41" fillId="2" borderId="1" xfId="3" applyNumberFormat="1" applyFont="1" applyFill="1" applyBorder="1" applyProtection="1">
      <protection locked="0"/>
    </xf>
    <xf numFmtId="165" fontId="129" fillId="0" borderId="0" xfId="3" applyFont="1" applyAlignment="1" applyProtection="1">
      <alignment horizontal="right"/>
    </xf>
    <xf numFmtId="165" fontId="47" fillId="0" borderId="0" xfId="3" applyFont="1" applyBorder="1" applyProtection="1"/>
    <xf numFmtId="165" fontId="41" fillId="0" borderId="0" xfId="3" applyFont="1" applyProtection="1"/>
    <xf numFmtId="165" fontId="31" fillId="0" borderId="0" xfId="4" applyFont="1" applyAlignment="1" applyProtection="1">
      <alignment horizontal="right"/>
    </xf>
    <xf numFmtId="164" fontId="31" fillId="0" borderId="0" xfId="4" applyNumberFormat="1" applyFont="1" applyAlignment="1" applyProtection="1">
      <alignment horizontal="center"/>
    </xf>
    <xf numFmtId="165" fontId="31" fillId="0" borderId="0" xfId="4" applyFont="1" applyAlignment="1" applyProtection="1">
      <alignment horizontal="left"/>
    </xf>
    <xf numFmtId="164" fontId="41" fillId="0" borderId="0" xfId="3" applyNumberFormat="1" applyFont="1" applyAlignment="1" applyProtection="1">
      <alignment horizontal="right"/>
    </xf>
    <xf numFmtId="165" fontId="41" fillId="0" borderId="0" xfId="3" applyFont="1" applyAlignment="1" applyProtection="1">
      <alignment horizontal="right"/>
    </xf>
    <xf numFmtId="165" fontId="89" fillId="5" borderId="14" xfId="3" applyFont="1" applyFill="1" applyBorder="1" applyProtection="1"/>
    <xf numFmtId="165" fontId="72" fillId="0" borderId="0" xfId="3" applyFont="1" applyProtection="1"/>
    <xf numFmtId="165" fontId="69" fillId="0" borderId="0" xfId="3" applyFont="1" applyProtection="1"/>
    <xf numFmtId="164" fontId="69" fillId="0" borderId="0" xfId="3" applyNumberFormat="1" applyFont="1" applyProtection="1"/>
    <xf numFmtId="165" fontId="69" fillId="0" borderId="0" xfId="3" applyFont="1" applyAlignment="1" applyProtection="1">
      <alignment horizontal="center"/>
    </xf>
    <xf numFmtId="164" fontId="65" fillId="0" borderId="0" xfId="3" applyNumberFormat="1" applyFont="1" applyAlignment="1" applyProtection="1">
      <alignment horizontal="center"/>
    </xf>
    <xf numFmtId="39" fontId="65" fillId="0" borderId="0" xfId="3" applyNumberFormat="1" applyFont="1" applyAlignment="1" applyProtection="1">
      <alignment horizontal="center"/>
    </xf>
    <xf numFmtId="165" fontId="65" fillId="0" borderId="0" xfId="3" applyFont="1" applyAlignment="1" applyProtection="1">
      <alignment horizontal="center"/>
    </xf>
    <xf numFmtId="165" fontId="65" fillId="0" borderId="0" xfId="3" applyFont="1" applyProtection="1"/>
    <xf numFmtId="165" fontId="89" fillId="5" borderId="16" xfId="3" applyFont="1" applyFill="1" applyBorder="1" applyProtection="1"/>
    <xf numFmtId="165" fontId="89" fillId="0" borderId="0" xfId="3" applyFont="1" applyProtection="1"/>
    <xf numFmtId="165" fontId="89" fillId="0" borderId="0" xfId="3" applyFont="1" applyFill="1" applyProtection="1"/>
    <xf numFmtId="165" fontId="69" fillId="0" borderId="0" xfId="3" applyFont="1" applyBorder="1" applyProtection="1"/>
    <xf numFmtId="165" fontId="69" fillId="0" borderId="2" xfId="3" applyFont="1" applyBorder="1" applyProtection="1">
      <protection locked="0"/>
    </xf>
    <xf numFmtId="165" fontId="69" fillId="0" borderId="0" xfId="3" applyFont="1" applyProtection="1">
      <protection locked="0"/>
    </xf>
    <xf numFmtId="165" fontId="69" fillId="0" borderId="0" xfId="3" applyFont="1" applyBorder="1" applyProtection="1">
      <protection locked="0"/>
    </xf>
    <xf numFmtId="0" fontId="130" fillId="0" borderId="0" xfId="0" applyFont="1" applyFill="1" applyBorder="1" applyAlignment="1">
      <alignment vertical="center"/>
    </xf>
    <xf numFmtId="0" fontId="131" fillId="0" borderId="0" xfId="0" applyFont="1"/>
    <xf numFmtId="0" fontId="132" fillId="0" borderId="0" xfId="0" applyFont="1" applyFill="1"/>
    <xf numFmtId="0" fontId="46" fillId="0" borderId="0" xfId="0" applyFont="1" applyFill="1" applyAlignment="1">
      <alignment vertical="top" wrapText="1"/>
    </xf>
    <xf numFmtId="0" fontId="132" fillId="0" borderId="0" xfId="0" applyFont="1"/>
    <xf numFmtId="0" fontId="132" fillId="0" borderId="0" xfId="0" applyFont="1" applyFill="1" applyBorder="1" applyAlignment="1"/>
    <xf numFmtId="165" fontId="20" fillId="0" borderId="0" xfId="9" applyFont="1" applyAlignment="1" applyProtection="1">
      <alignment vertical="center"/>
    </xf>
    <xf numFmtId="165" fontId="19" fillId="0" borderId="0" xfId="9" applyFont="1" applyAlignment="1" applyProtection="1">
      <alignment vertical="center"/>
    </xf>
    <xf numFmtId="170" fontId="21" fillId="0" borderId="0" xfId="1" applyNumberFormat="1" applyFont="1" applyAlignment="1" applyProtection="1">
      <alignment horizontal="right" vertical="center"/>
    </xf>
    <xf numFmtId="165" fontId="21" fillId="0" borderId="0" xfId="9" applyFont="1" applyAlignment="1" applyProtection="1">
      <alignment horizontal="right" vertical="center"/>
    </xf>
    <xf numFmtId="165" fontId="138" fillId="0" borderId="0" xfId="9" applyFont="1" applyAlignment="1" applyProtection="1">
      <alignment vertical="center"/>
    </xf>
    <xf numFmtId="165" fontId="139" fillId="0" borderId="0" xfId="9" applyFont="1" applyAlignment="1" applyProtection="1">
      <alignment vertical="center"/>
    </xf>
    <xf numFmtId="170" fontId="20" fillId="0" borderId="0" xfId="1" applyNumberFormat="1" applyFont="1" applyAlignment="1" applyProtection="1">
      <alignment horizontal="right" vertical="center"/>
    </xf>
    <xf numFmtId="165" fontId="20" fillId="0" borderId="0" xfId="9" applyFont="1" applyAlignment="1" applyProtection="1">
      <alignment horizontal="right" vertical="center"/>
    </xf>
    <xf numFmtId="165" fontId="20" fillId="0" borderId="0" xfId="9" applyFont="1" applyAlignment="1" applyProtection="1">
      <alignment horizontal="left" vertical="center"/>
    </xf>
    <xf numFmtId="165" fontId="139" fillId="0" borderId="0" xfId="9" applyFont="1" applyAlignment="1" applyProtection="1">
      <alignment horizontal="right" vertical="center"/>
    </xf>
    <xf numFmtId="165" fontId="19" fillId="0" borderId="0" xfId="9" applyFont="1" applyAlignment="1" applyProtection="1">
      <alignment horizontal="right" vertical="center"/>
    </xf>
    <xf numFmtId="171" fontId="20" fillId="0" borderId="0" xfId="1" applyNumberFormat="1" applyFont="1" applyAlignment="1" applyProtection="1">
      <alignment vertical="center"/>
    </xf>
    <xf numFmtId="165" fontId="140" fillId="0" borderId="0" xfId="9" applyFont="1" applyAlignment="1" applyProtection="1">
      <alignment horizontal="right" vertical="center"/>
    </xf>
    <xf numFmtId="167" fontId="20" fillId="0" borderId="0" xfId="10" applyNumberFormat="1" applyFont="1" applyAlignment="1" applyProtection="1">
      <alignment vertical="center"/>
    </xf>
    <xf numFmtId="167" fontId="20" fillId="0" borderId="0" xfId="10" applyNumberFormat="1" applyFont="1" applyAlignment="1" applyProtection="1">
      <alignment horizontal="right" vertical="center"/>
    </xf>
    <xf numFmtId="165" fontId="139" fillId="0" borderId="0" xfId="9" applyFont="1" applyFill="1" applyBorder="1" applyAlignment="1" applyProtection="1">
      <alignment horizontal="right" vertical="center"/>
    </xf>
    <xf numFmtId="165" fontId="139" fillId="0" borderId="0" xfId="9" applyFont="1" applyFill="1" applyBorder="1" applyAlignment="1" applyProtection="1">
      <alignment vertical="center"/>
    </xf>
    <xf numFmtId="170" fontId="20" fillId="0" borderId="0" xfId="1" applyNumberFormat="1" applyFont="1" applyFill="1" applyBorder="1" applyAlignment="1" applyProtection="1">
      <alignment vertical="center"/>
    </xf>
    <xf numFmtId="170" fontId="20" fillId="0" borderId="0" xfId="1" applyNumberFormat="1" applyFont="1" applyFill="1" applyBorder="1" applyAlignment="1" applyProtection="1">
      <alignment horizontal="right" vertical="center"/>
    </xf>
    <xf numFmtId="165" fontId="20" fillId="0" borderId="0" xfId="9" applyFont="1" applyFill="1" applyBorder="1" applyAlignment="1" applyProtection="1">
      <alignment vertical="center"/>
    </xf>
    <xf numFmtId="0" fontId="20" fillId="0" borderId="0" xfId="0" applyFont="1" applyAlignment="1" applyProtection="1">
      <alignment horizontal="left"/>
    </xf>
    <xf numFmtId="165" fontId="140" fillId="0" borderId="0" xfId="9" applyFont="1" applyAlignment="1" applyProtection="1">
      <alignment vertical="center"/>
    </xf>
    <xf numFmtId="167" fontId="20" fillId="0" borderId="0" xfId="10" applyNumberFormat="1" applyFont="1" applyFill="1" applyBorder="1" applyAlignment="1" applyProtection="1">
      <alignment horizontal="right" vertical="center"/>
    </xf>
    <xf numFmtId="167" fontId="20" fillId="0" borderId="0" xfId="10" applyNumberFormat="1" applyFont="1" applyFill="1" applyBorder="1" applyAlignment="1" applyProtection="1">
      <alignment vertical="center"/>
    </xf>
    <xf numFmtId="165" fontId="140" fillId="0" borderId="0" xfId="9" applyFont="1" applyFill="1" applyBorder="1" applyAlignment="1" applyProtection="1">
      <alignment vertical="center"/>
    </xf>
    <xf numFmtId="165" fontId="20" fillId="0" borderId="0" xfId="9" applyFont="1" applyFill="1" applyBorder="1" applyAlignment="1" applyProtection="1">
      <alignment horizontal="left" vertical="center"/>
    </xf>
    <xf numFmtId="165" fontId="92" fillId="0" borderId="0" xfId="9" applyFont="1" applyProtection="1"/>
    <xf numFmtId="170" fontId="92" fillId="0" borderId="0" xfId="1" applyNumberFormat="1" applyFont="1" applyProtection="1"/>
    <xf numFmtId="165" fontId="119" fillId="0" borderId="0" xfId="5" applyFont="1" applyProtection="1"/>
    <xf numFmtId="165" fontId="119" fillId="0" borderId="0" xfId="9" applyFont="1" applyProtection="1"/>
    <xf numFmtId="0" fontId="92" fillId="0" borderId="0" xfId="1" applyNumberFormat="1" applyFont="1" applyAlignment="1" applyProtection="1">
      <alignment vertical="center"/>
    </xf>
    <xf numFmtId="170" fontId="96" fillId="0" borderId="0" xfId="1" applyNumberFormat="1" applyFont="1" applyProtection="1"/>
    <xf numFmtId="170" fontId="102" fillId="0" borderId="0" xfId="1" applyNumberFormat="1" applyFont="1" applyAlignment="1" applyProtection="1">
      <alignment horizontal="right"/>
    </xf>
    <xf numFmtId="170" fontId="102" fillId="0" borderId="0" xfId="1" applyNumberFormat="1" applyFont="1" applyProtection="1"/>
    <xf numFmtId="165" fontId="102" fillId="0" borderId="0" xfId="9" applyFont="1" applyAlignment="1" applyProtection="1">
      <alignment horizontal="right"/>
    </xf>
    <xf numFmtId="165" fontId="102" fillId="0" borderId="0" xfId="9" applyFont="1" applyProtection="1"/>
    <xf numFmtId="170" fontId="142" fillId="0" borderId="0" xfId="1" applyNumberFormat="1" applyFont="1" applyProtection="1"/>
    <xf numFmtId="165" fontId="119" fillId="0" borderId="0" xfId="9" applyFont="1" applyAlignment="1" applyProtection="1">
      <alignment horizontal="left"/>
    </xf>
    <xf numFmtId="170" fontId="96" fillId="0" borderId="0" xfId="1" applyNumberFormat="1" applyFont="1" applyAlignment="1" applyProtection="1">
      <alignment horizontal="right"/>
    </xf>
    <xf numFmtId="170" fontId="96" fillId="0" borderId="0" xfId="1" applyNumberFormat="1" applyFont="1" applyFill="1" applyProtection="1"/>
    <xf numFmtId="165" fontId="96" fillId="0" borderId="0" xfId="9" applyFont="1" applyAlignment="1" applyProtection="1">
      <alignment horizontal="right"/>
    </xf>
    <xf numFmtId="170" fontId="96" fillId="0" borderId="0" xfId="1" applyNumberFormat="1" applyFont="1" applyFill="1" applyAlignment="1" applyProtection="1">
      <alignment horizontal="right"/>
    </xf>
    <xf numFmtId="165" fontId="96" fillId="0" borderId="0" xfId="5" applyFont="1" applyFill="1" applyProtection="1"/>
    <xf numFmtId="165" fontId="96" fillId="0" borderId="0" xfId="9" applyFont="1" applyAlignment="1" applyProtection="1">
      <alignment horizontal="left"/>
    </xf>
    <xf numFmtId="165" fontId="92" fillId="0" borderId="0" xfId="5" applyFont="1" applyFill="1" applyProtection="1"/>
    <xf numFmtId="170" fontId="92" fillId="0" borderId="0" xfId="1" applyNumberFormat="1" applyFont="1" applyFill="1" applyProtection="1"/>
    <xf numFmtId="165" fontId="92" fillId="0" borderId="0" xfId="9" applyFont="1" applyFill="1" applyAlignment="1" applyProtection="1">
      <alignment vertical="center"/>
    </xf>
    <xf numFmtId="0" fontId="92" fillId="0" borderId="0" xfId="1" applyNumberFormat="1" applyFont="1" applyFill="1" applyAlignment="1" applyProtection="1">
      <alignment vertical="center"/>
    </xf>
    <xf numFmtId="170" fontId="92" fillId="0" borderId="0" xfId="1" applyNumberFormat="1" applyFont="1" applyFill="1" applyAlignment="1" applyProtection="1">
      <alignment vertical="center"/>
    </xf>
    <xf numFmtId="170" fontId="93" fillId="0" borderId="0" xfId="1" applyNumberFormat="1" applyFont="1" applyFill="1" applyProtection="1"/>
    <xf numFmtId="165" fontId="92" fillId="0" borderId="0" xfId="9" applyFont="1" applyFill="1" applyProtection="1"/>
    <xf numFmtId="170" fontId="93" fillId="0" borderId="0" xfId="1" applyNumberFormat="1" applyFont="1" applyFill="1" applyAlignment="1" applyProtection="1">
      <alignment horizontal="right"/>
    </xf>
    <xf numFmtId="165" fontId="93" fillId="0" borderId="0" xfId="9" applyFont="1" applyFill="1" applyAlignment="1" applyProtection="1">
      <alignment horizontal="right"/>
    </xf>
    <xf numFmtId="165" fontId="93" fillId="0" borderId="0" xfId="9" applyFont="1" applyFill="1" applyProtection="1"/>
    <xf numFmtId="165" fontId="112" fillId="0" borderId="0" xfId="9" applyFont="1" applyFill="1" applyProtection="1"/>
    <xf numFmtId="165" fontId="96" fillId="0" borderId="0" xfId="9" applyFont="1" applyFill="1" applyProtection="1"/>
    <xf numFmtId="170" fontId="142" fillId="0" borderId="0" xfId="1" applyNumberFormat="1" applyFont="1" applyFill="1" applyProtection="1"/>
    <xf numFmtId="165" fontId="119" fillId="0" borderId="0" xfId="9" applyFont="1" applyFill="1" applyAlignment="1" applyProtection="1">
      <alignment horizontal="right"/>
    </xf>
    <xf numFmtId="165" fontId="119" fillId="0" borderId="0" xfId="9" applyFont="1" applyFill="1" applyProtection="1"/>
    <xf numFmtId="165" fontId="96" fillId="0" borderId="0" xfId="9" applyFont="1" applyFill="1" applyAlignment="1" applyProtection="1">
      <alignment horizontal="left"/>
    </xf>
    <xf numFmtId="165" fontId="102" fillId="0" borderId="0" xfId="5" applyFont="1" applyFill="1" applyProtection="1"/>
    <xf numFmtId="165" fontId="141" fillId="0" borderId="0" xfId="9" applyFont="1" applyFill="1" applyProtection="1"/>
    <xf numFmtId="170" fontId="102" fillId="0" borderId="0" xfId="1" applyNumberFormat="1" applyFont="1" applyFill="1" applyProtection="1"/>
    <xf numFmtId="165" fontId="66" fillId="0" borderId="0" xfId="9" applyFont="1" applyAlignment="1" applyProtection="1">
      <alignment horizontal="center" vertical="center"/>
    </xf>
    <xf numFmtId="165" fontId="61" fillId="0" borderId="0" xfId="9" applyFont="1" applyAlignment="1" applyProtection="1">
      <alignment horizontal="left" vertical="center"/>
    </xf>
    <xf numFmtId="165" fontId="10" fillId="0" borderId="0" xfId="9" applyFont="1" applyAlignment="1" applyProtection="1">
      <alignment vertical="center"/>
    </xf>
    <xf numFmtId="165" fontId="143" fillId="0" borderId="0" xfId="9" applyFont="1" applyAlignment="1" applyProtection="1">
      <alignment vertical="center"/>
    </xf>
    <xf numFmtId="165" fontId="144" fillId="0" borderId="0" xfId="9" applyFont="1" applyAlignment="1" applyProtection="1">
      <alignment vertical="center"/>
    </xf>
    <xf numFmtId="0" fontId="144" fillId="0" borderId="0" xfId="1" applyNumberFormat="1" applyFont="1" applyAlignment="1" applyProtection="1">
      <alignment vertical="center"/>
    </xf>
    <xf numFmtId="170" fontId="144" fillId="0" borderId="0" xfId="1" applyNumberFormat="1" applyFont="1" applyAlignment="1" applyProtection="1">
      <alignment vertical="center"/>
    </xf>
    <xf numFmtId="165" fontId="145" fillId="0" borderId="0" xfId="9" applyFont="1" applyAlignment="1" applyProtection="1">
      <alignment vertical="center"/>
    </xf>
    <xf numFmtId="165" fontId="31" fillId="0" borderId="0" xfId="9" applyFont="1" applyBorder="1" applyAlignment="1" applyProtection="1">
      <alignment horizontal="left" vertical="center"/>
    </xf>
    <xf numFmtId="165" fontId="31" fillId="0" borderId="1" xfId="9" applyFont="1" applyBorder="1" applyAlignment="1" applyProtection="1">
      <alignment horizontal="left" vertical="center"/>
    </xf>
    <xf numFmtId="165" fontId="31" fillId="0" borderId="1" xfId="9" applyFont="1" applyBorder="1" applyAlignment="1" applyProtection="1">
      <alignment vertical="center"/>
    </xf>
    <xf numFmtId="165" fontId="31" fillId="0" borderId="2" xfId="9" applyFont="1" applyBorder="1" applyAlignment="1" applyProtection="1">
      <alignment vertical="center"/>
    </xf>
    <xf numFmtId="165" fontId="31" fillId="0" borderId="0" xfId="5" applyFont="1" applyBorder="1" applyAlignment="1" applyProtection="1">
      <alignment vertical="center"/>
    </xf>
    <xf numFmtId="165" fontId="31" fillId="0" borderId="2" xfId="5" applyFont="1" applyBorder="1" applyAlignment="1" applyProtection="1">
      <alignment horizontal="left" vertical="center"/>
    </xf>
    <xf numFmtId="165" fontId="31" fillId="0" borderId="1" xfId="9" applyFont="1" applyBorder="1" applyAlignment="1" applyProtection="1">
      <alignment horizontal="right" vertical="center"/>
    </xf>
    <xf numFmtId="165" fontId="66" fillId="0" borderId="1" xfId="9" applyFont="1" applyBorder="1" applyAlignment="1" applyProtection="1">
      <alignment horizontal="center" vertical="center"/>
    </xf>
    <xf numFmtId="165" fontId="143" fillId="0" borderId="0" xfId="7" applyFont="1" applyAlignment="1" applyProtection="1">
      <alignment horizontal="right" vertical="center"/>
    </xf>
    <xf numFmtId="165" fontId="10" fillId="0" borderId="0" xfId="7" applyFont="1" applyAlignment="1" applyProtection="1">
      <alignment horizontal="right" vertical="center"/>
    </xf>
    <xf numFmtId="165" fontId="144" fillId="0" borderId="0" xfId="7" applyFont="1" applyAlignment="1" applyProtection="1">
      <alignment horizontal="right" vertical="center"/>
    </xf>
    <xf numFmtId="165" fontId="66" fillId="0" borderId="0" xfId="9" applyFont="1" applyAlignment="1" applyProtection="1">
      <alignment horizontal="center"/>
    </xf>
    <xf numFmtId="165" fontId="61" fillId="0" borderId="0" xfId="9" applyFont="1" applyProtection="1"/>
    <xf numFmtId="165" fontId="103" fillId="0" borderId="0" xfId="9" applyFont="1" applyAlignment="1" applyProtection="1">
      <alignment horizontal="left"/>
    </xf>
    <xf numFmtId="165" fontId="103" fillId="0" borderId="0" xfId="9" applyFont="1" applyProtection="1"/>
    <xf numFmtId="165" fontId="31" fillId="0" borderId="0" xfId="9" applyFont="1" applyBorder="1" applyAlignment="1" applyProtection="1">
      <alignment horizontal="left"/>
    </xf>
    <xf numFmtId="165" fontId="31" fillId="0" borderId="1" xfId="9" applyFont="1" applyBorder="1" applyAlignment="1" applyProtection="1">
      <alignment horizontal="left"/>
    </xf>
    <xf numFmtId="165" fontId="31" fillId="0" borderId="1" xfId="9" applyFont="1" applyBorder="1" applyProtection="1"/>
    <xf numFmtId="165" fontId="29" fillId="0" borderId="2" xfId="5" applyFont="1" applyBorder="1" applyAlignment="1" applyProtection="1">
      <alignment horizontal="left"/>
    </xf>
    <xf numFmtId="165" fontId="31" fillId="0" borderId="1" xfId="9" applyFont="1" applyBorder="1" applyAlignment="1" applyProtection="1">
      <alignment horizontal="right"/>
    </xf>
    <xf numFmtId="165" fontId="66" fillId="0" borderId="1" xfId="9" applyFont="1" applyBorder="1" applyAlignment="1" applyProtection="1">
      <alignment horizontal="center"/>
    </xf>
    <xf numFmtId="165" fontId="46" fillId="0" borderId="0" xfId="7" applyFont="1" applyAlignment="1" applyProtection="1">
      <alignment horizontal="right"/>
    </xf>
    <xf numFmtId="165" fontId="102" fillId="0" borderId="0" xfId="7" applyFont="1" applyAlignment="1" applyProtection="1">
      <alignment horizontal="right"/>
    </xf>
    <xf numFmtId="165" fontId="103" fillId="0" borderId="0" xfId="5" applyFont="1" applyProtection="1"/>
    <xf numFmtId="165" fontId="31" fillId="0" borderId="0" xfId="5" applyFont="1" applyBorder="1" applyAlignment="1" applyProtection="1">
      <alignment horizontal="left"/>
    </xf>
    <xf numFmtId="165" fontId="31" fillId="0" borderId="2" xfId="5" applyFont="1" applyBorder="1" applyAlignment="1" applyProtection="1">
      <alignment horizontal="left"/>
    </xf>
    <xf numFmtId="165" fontId="26" fillId="0" borderId="2" xfId="5" applyFont="1" applyBorder="1" applyProtection="1"/>
    <xf numFmtId="165" fontId="26" fillId="0" borderId="0" xfId="5" applyFont="1" applyProtection="1"/>
    <xf numFmtId="165" fontId="101" fillId="0" borderId="0" xfId="7" applyFont="1" applyAlignment="1" applyProtection="1">
      <alignment horizontal="right"/>
    </xf>
    <xf numFmtId="165" fontId="102" fillId="0" borderId="0" xfId="7" applyFont="1" applyFill="1" applyAlignment="1" applyProtection="1">
      <alignment horizontal="right"/>
    </xf>
    <xf numFmtId="165" fontId="103" fillId="0" borderId="0" xfId="7" applyFont="1" applyProtection="1"/>
    <xf numFmtId="165" fontId="46" fillId="0" borderId="0" xfId="7" applyFont="1" applyProtection="1"/>
    <xf numFmtId="165" fontId="102" fillId="0" borderId="0" xfId="7" applyFont="1" applyProtection="1"/>
    <xf numFmtId="165" fontId="31" fillId="0" borderId="1" xfId="7" applyFont="1" applyBorder="1" applyAlignment="1" applyProtection="1">
      <alignment horizontal="left"/>
    </xf>
    <xf numFmtId="165" fontId="26" fillId="0" borderId="1" xfId="7" applyFont="1" applyBorder="1" applyProtection="1"/>
    <xf numFmtId="165" fontId="103" fillId="0" borderId="1" xfId="9" applyFont="1" applyBorder="1" applyAlignment="1" applyProtection="1">
      <alignment horizontal="left"/>
    </xf>
    <xf numFmtId="165" fontId="103" fillId="0" borderId="1" xfId="7" applyFont="1" applyBorder="1" applyProtection="1"/>
    <xf numFmtId="165" fontId="101" fillId="0" borderId="0" xfId="7" applyFont="1" applyProtection="1"/>
    <xf numFmtId="170" fontId="146" fillId="0" borderId="0" xfId="1" applyNumberFormat="1" applyFont="1" applyProtection="1"/>
    <xf numFmtId="165" fontId="46" fillId="0" borderId="0" xfId="5" applyFont="1" applyBorder="1" applyAlignment="1" applyProtection="1">
      <alignment horizontal="right"/>
    </xf>
    <xf numFmtId="165" fontId="46" fillId="0" borderId="0" xfId="5" applyFont="1" applyAlignment="1" applyProtection="1">
      <alignment horizontal="right"/>
    </xf>
    <xf numFmtId="169" fontId="46" fillId="0" borderId="2" xfId="2" applyNumberFormat="1" applyFont="1" applyFill="1" applyBorder="1" applyAlignment="1" applyProtection="1">
      <alignment horizontal="center"/>
    </xf>
    <xf numFmtId="165" fontId="147" fillId="0" borderId="0" xfId="5" applyFont="1" applyBorder="1" applyAlignment="1" applyProtection="1">
      <alignment horizontal="left"/>
    </xf>
    <xf numFmtId="169" fontId="46" fillId="0" borderId="0" xfId="2" applyNumberFormat="1" applyFont="1" applyBorder="1" applyAlignment="1" applyProtection="1">
      <alignment horizontal="center"/>
    </xf>
    <xf numFmtId="165" fontId="66" fillId="0" borderId="0" xfId="9" applyFont="1" applyProtection="1"/>
    <xf numFmtId="165" fontId="46" fillId="0" borderId="0" xfId="6" applyFont="1" applyProtection="1"/>
    <xf numFmtId="165" fontId="103" fillId="0" borderId="0" xfId="6" applyFont="1" applyProtection="1"/>
    <xf numFmtId="165" fontId="100" fillId="0" borderId="0" xfId="6" applyFont="1" applyProtection="1"/>
    <xf numFmtId="165" fontId="47" fillId="0" borderId="0" xfId="7" applyFont="1" applyAlignment="1" applyProtection="1">
      <alignment horizontal="right"/>
    </xf>
    <xf numFmtId="165" fontId="96" fillId="0" borderId="0" xfId="7" applyFont="1" applyAlignment="1" applyProtection="1">
      <alignment horizontal="right"/>
    </xf>
    <xf numFmtId="165" fontId="46" fillId="0" borderId="0" xfId="6" applyFont="1" applyAlignment="1" applyProtection="1">
      <alignment horizontal="left"/>
    </xf>
    <xf numFmtId="165" fontId="102" fillId="0" borderId="0" xfId="6" applyFont="1" applyProtection="1"/>
    <xf numFmtId="165" fontId="31" fillId="0" borderId="1" xfId="6" applyFont="1" applyBorder="1" applyAlignment="1" applyProtection="1">
      <alignment horizontal="left"/>
    </xf>
    <xf numFmtId="165" fontId="31" fillId="0" borderId="1" xfId="6" applyFont="1" applyBorder="1" applyProtection="1"/>
    <xf numFmtId="43" fontId="96" fillId="0" borderId="0" xfId="1" applyNumberFormat="1" applyFont="1" applyProtection="1"/>
    <xf numFmtId="43" fontId="96" fillId="0" borderId="0" xfId="1" applyNumberFormat="1" applyFont="1" applyAlignment="1" applyProtection="1">
      <alignment horizontal="right"/>
    </xf>
    <xf numFmtId="165" fontId="148" fillId="0" borderId="0" xfId="4" applyFont="1" applyProtection="1"/>
    <xf numFmtId="171" fontId="96" fillId="0" borderId="0" xfId="1" applyNumberFormat="1" applyFont="1" applyProtection="1"/>
    <xf numFmtId="171" fontId="96" fillId="0" borderId="0" xfId="1" applyNumberFormat="1" applyFont="1" applyAlignment="1" applyProtection="1">
      <alignment horizontal="right"/>
    </xf>
    <xf numFmtId="165" fontId="96" fillId="0" borderId="0" xfId="4" applyFont="1" applyFill="1" applyProtection="1"/>
    <xf numFmtId="171" fontId="96" fillId="0" borderId="0" xfId="1" applyNumberFormat="1" applyFont="1" applyFill="1" applyAlignment="1" applyProtection="1">
      <alignment horizontal="right"/>
    </xf>
    <xf numFmtId="171" fontId="96" fillId="0" borderId="0" xfId="1" applyNumberFormat="1" applyFont="1" applyFill="1" applyProtection="1"/>
    <xf numFmtId="165" fontId="149" fillId="0" borderId="0" xfId="9" applyFont="1" applyAlignment="1" applyProtection="1">
      <alignment horizontal="right"/>
    </xf>
    <xf numFmtId="165" fontId="149" fillId="0" borderId="0" xfId="9" applyFont="1" applyProtection="1"/>
    <xf numFmtId="170" fontId="148" fillId="0" borderId="0" xfId="1" applyNumberFormat="1" applyFont="1" applyAlignment="1" applyProtection="1">
      <alignment horizontal="right"/>
    </xf>
    <xf numFmtId="165" fontId="149" fillId="0" borderId="0" xfId="9" quotePrefix="1" applyFont="1" applyProtection="1"/>
    <xf numFmtId="165" fontId="46" fillId="0" borderId="0" xfId="4" applyFont="1" applyProtection="1"/>
    <xf numFmtId="165" fontId="46" fillId="0" borderId="0" xfId="4" applyFont="1" applyAlignment="1" applyProtection="1">
      <alignment horizontal="right"/>
    </xf>
    <xf numFmtId="165" fontId="103" fillId="0" borderId="0" xfId="4" applyFont="1" applyProtection="1"/>
    <xf numFmtId="165" fontId="100" fillId="0" borderId="0" xfId="4" applyFont="1" applyProtection="1"/>
    <xf numFmtId="165" fontId="47" fillId="0" borderId="0" xfId="4" applyFont="1" applyProtection="1"/>
    <xf numFmtId="165" fontId="57" fillId="0" borderId="0" xfId="5" applyFont="1" applyBorder="1" applyAlignment="1" applyProtection="1">
      <alignment horizontal="right"/>
    </xf>
    <xf numFmtId="169" fontId="61" fillId="0" borderId="0" xfId="2" applyNumberFormat="1" applyFont="1" applyBorder="1" applyProtection="1"/>
    <xf numFmtId="165" fontId="102" fillId="0" borderId="0" xfId="4" applyFont="1" applyProtection="1"/>
    <xf numFmtId="165" fontId="31" fillId="0" borderId="1" xfId="4" applyFont="1" applyBorder="1" applyAlignment="1" applyProtection="1">
      <alignment horizontal="left"/>
    </xf>
    <xf numFmtId="165" fontId="31" fillId="0" borderId="1" xfId="4" applyFont="1" applyBorder="1" applyProtection="1"/>
    <xf numFmtId="165" fontId="31" fillId="0" borderId="2" xfId="5" applyFont="1" applyBorder="1" applyProtection="1"/>
    <xf numFmtId="165" fontId="31" fillId="0" borderId="0" xfId="7" applyFont="1" applyAlignment="1" applyProtection="1">
      <alignment horizontal="right"/>
    </xf>
    <xf numFmtId="165" fontId="96" fillId="0" borderId="0" xfId="4" applyFont="1" applyAlignment="1" applyProtection="1">
      <alignment horizontal="right"/>
    </xf>
    <xf numFmtId="165" fontId="31" fillId="0" borderId="0" xfId="5" applyFont="1" applyBorder="1" applyAlignment="1" applyProtection="1">
      <alignment horizontal="right"/>
    </xf>
    <xf numFmtId="169" fontId="31" fillId="0" borderId="2" xfId="2" applyNumberFormat="1" applyFont="1" applyFill="1" applyBorder="1" applyAlignment="1" applyProtection="1">
      <alignment horizontal="center"/>
    </xf>
    <xf numFmtId="165" fontId="28" fillId="0" borderId="0" xfId="5" applyFont="1" applyBorder="1" applyAlignment="1" applyProtection="1">
      <alignment horizontal="left"/>
    </xf>
    <xf numFmtId="165" fontId="46" fillId="0" borderId="0" xfId="3" applyFont="1" applyProtection="1"/>
    <xf numFmtId="165" fontId="46" fillId="0" borderId="0" xfId="3" applyFont="1" applyAlignment="1" applyProtection="1">
      <alignment horizontal="right"/>
    </xf>
    <xf numFmtId="165" fontId="103" fillId="0" borderId="0" xfId="3" applyFont="1" applyProtection="1"/>
    <xf numFmtId="165" fontId="100" fillId="0" borderId="0" xfId="3" applyFont="1" applyProtection="1"/>
    <xf numFmtId="165" fontId="31" fillId="0" borderId="0" xfId="3" applyFont="1" applyAlignment="1" applyProtection="1">
      <alignment horizontal="right"/>
    </xf>
    <xf numFmtId="165" fontId="31" fillId="0" borderId="0" xfId="3" applyFont="1" applyAlignment="1" applyProtection="1">
      <alignment horizontal="left"/>
    </xf>
    <xf numFmtId="165" fontId="101" fillId="0" borderId="0" xfId="3" applyFont="1" applyProtection="1"/>
    <xf numFmtId="165" fontId="102" fillId="0" borderId="0" xfId="3" applyFont="1" applyProtection="1"/>
    <xf numFmtId="165" fontId="30" fillId="0" borderId="0" xfId="3" applyFont="1" applyProtection="1"/>
    <xf numFmtId="165" fontId="31" fillId="0" borderId="1" xfId="3" applyFont="1" applyBorder="1" applyAlignment="1" applyProtection="1">
      <alignment horizontal="left"/>
    </xf>
    <xf numFmtId="165" fontId="31" fillId="0" borderId="1" xfId="3" applyFont="1" applyBorder="1" applyProtection="1"/>
    <xf numFmtId="165" fontId="23" fillId="0" borderId="0" xfId="8" applyFont="1" applyAlignment="1">
      <alignment horizontal="center" vertical="center" wrapText="1"/>
    </xf>
    <xf numFmtId="165" fontId="27" fillId="0" borderId="0" xfId="8" applyFont="1" applyBorder="1" applyAlignment="1">
      <alignment horizontal="left" vertical="top" wrapText="1"/>
    </xf>
    <xf numFmtId="165" fontId="22" fillId="0" borderId="0" xfId="8" applyFont="1" applyAlignment="1">
      <alignment horizontal="center"/>
    </xf>
    <xf numFmtId="165" fontId="31" fillId="0" borderId="14" xfId="8" applyFont="1" applyBorder="1" applyAlignment="1">
      <alignment horizontal="center"/>
    </xf>
    <xf numFmtId="165" fontId="27" fillId="0" borderId="0" xfId="8" applyFont="1" applyBorder="1" applyAlignment="1">
      <alignment horizontal="left" wrapText="1"/>
    </xf>
    <xf numFmtId="165" fontId="28" fillId="0" borderId="0" xfId="8" applyFont="1" applyAlignment="1">
      <alignment horizontal="left" vertical="top" wrapText="1"/>
    </xf>
    <xf numFmtId="165" fontId="30" fillId="2" borderId="0" xfId="9" applyFont="1" applyFill="1" applyBorder="1" applyAlignment="1" applyProtection="1">
      <alignment horizontal="center"/>
      <protection locked="0"/>
    </xf>
    <xf numFmtId="165" fontId="31" fillId="0" borderId="2" xfId="9" applyFont="1" applyBorder="1" applyAlignment="1" applyProtection="1">
      <alignment horizontal="center" vertical="center"/>
    </xf>
    <xf numFmtId="165" fontId="36" fillId="2" borderId="15" xfId="9" applyFont="1" applyFill="1" applyBorder="1" applyAlignment="1" applyProtection="1">
      <alignment horizontal="left" vertical="center"/>
      <protection locked="0"/>
    </xf>
    <xf numFmtId="165" fontId="36" fillId="2" borderId="14" xfId="9" applyFont="1" applyFill="1" applyBorder="1" applyAlignment="1" applyProtection="1">
      <alignment horizontal="left" vertical="center"/>
      <protection locked="0"/>
    </xf>
    <xf numFmtId="165" fontId="36" fillId="2" borderId="16" xfId="9" applyFont="1" applyFill="1" applyBorder="1" applyAlignment="1" applyProtection="1">
      <alignment horizontal="left" vertical="center"/>
      <protection locked="0"/>
    </xf>
    <xf numFmtId="172" fontId="36" fillId="2" borderId="15" xfId="9" quotePrefix="1" applyNumberFormat="1" applyFont="1" applyFill="1" applyBorder="1" applyAlignment="1" applyProtection="1">
      <alignment horizontal="center" vertical="center"/>
      <protection locked="0"/>
    </xf>
    <xf numFmtId="172" fontId="36" fillId="2" borderId="14" xfId="9" quotePrefix="1" applyNumberFormat="1" applyFont="1" applyFill="1" applyBorder="1" applyAlignment="1" applyProtection="1">
      <alignment horizontal="center" vertical="center"/>
      <protection locked="0"/>
    </xf>
    <xf numFmtId="172" fontId="36" fillId="2" borderId="16" xfId="9" quotePrefix="1" applyNumberFormat="1" applyFont="1" applyFill="1" applyBorder="1" applyAlignment="1" applyProtection="1">
      <alignment horizontal="center" vertical="center"/>
      <protection locked="0"/>
    </xf>
    <xf numFmtId="165" fontId="60" fillId="0" borderId="0" xfId="9" applyFont="1" applyBorder="1" applyAlignment="1" applyProtection="1">
      <alignment horizontal="center" vertical="center"/>
    </xf>
    <xf numFmtId="165" fontId="103" fillId="0" borderId="1" xfId="9" applyFont="1" applyBorder="1" applyAlignment="1" applyProtection="1">
      <alignment horizontal="center" vertical="center"/>
    </xf>
    <xf numFmtId="173" fontId="27" fillId="5" borderId="0" xfId="1" applyNumberFormat="1" applyFont="1" applyFill="1" applyBorder="1" applyAlignment="1" applyProtection="1">
      <alignment horizontal="center" vertical="center"/>
    </xf>
    <xf numFmtId="165" fontId="27" fillId="5" borderId="0" xfId="9" applyFont="1" applyFill="1" applyBorder="1" applyAlignment="1" applyProtection="1">
      <alignment horizontal="center" vertical="center"/>
    </xf>
    <xf numFmtId="37" fontId="27" fillId="5" borderId="0" xfId="9" applyNumberFormat="1" applyFont="1" applyFill="1" applyBorder="1" applyAlignment="1" applyProtection="1">
      <alignment horizontal="center" vertical="center"/>
    </xf>
    <xf numFmtId="165" fontId="36" fillId="0" borderId="1" xfId="9" applyFont="1" applyFill="1" applyBorder="1" applyAlignment="1" applyProtection="1">
      <alignment horizontal="left"/>
    </xf>
    <xf numFmtId="172" fontId="36" fillId="0" borderId="1" xfId="9" quotePrefix="1" applyNumberFormat="1" applyFont="1" applyFill="1" applyBorder="1" applyAlignment="1" applyProtection="1">
      <alignment horizontal="center"/>
    </xf>
    <xf numFmtId="165" fontId="31" fillId="0" borderId="2" xfId="9" applyFont="1" applyBorder="1" applyAlignment="1" applyProtection="1">
      <alignment horizontal="center"/>
    </xf>
    <xf numFmtId="165" fontId="103" fillId="0" borderId="1" xfId="9" applyFont="1" applyBorder="1" applyAlignment="1" applyProtection="1">
      <alignment horizontal="center"/>
    </xf>
    <xf numFmtId="165" fontId="31" fillId="0" borderId="0" xfId="5" applyFont="1" applyAlignment="1" applyProtection="1">
      <alignment horizontal="center"/>
    </xf>
    <xf numFmtId="165" fontId="31" fillId="0" borderId="2" xfId="7" applyFont="1" applyBorder="1" applyAlignment="1" applyProtection="1">
      <alignment horizontal="center"/>
    </xf>
    <xf numFmtId="165" fontId="31" fillId="0" borderId="2" xfId="6" applyFont="1" applyBorder="1" applyAlignment="1" applyProtection="1">
      <alignment horizontal="center"/>
    </xf>
    <xf numFmtId="165" fontId="31" fillId="0" borderId="2" xfId="4" applyFont="1" applyBorder="1" applyAlignment="1" applyProtection="1">
      <alignment horizontal="center"/>
    </xf>
    <xf numFmtId="0" fontId="137" fillId="0" borderId="17" xfId="0" applyFont="1" applyFill="1" applyBorder="1" applyAlignment="1">
      <alignment horizontal="center" vertical="center"/>
    </xf>
    <xf numFmtId="0" fontId="46" fillId="0" borderId="0" xfId="0" applyFont="1" applyFill="1" applyAlignment="1">
      <alignment horizontal="left" vertical="top" wrapText="1"/>
    </xf>
    <xf numFmtId="41" fontId="57" fillId="0" borderId="2" xfId="2" applyNumberFormat="1" applyFont="1" applyFill="1" applyBorder="1" applyProtection="1"/>
  </cellXfs>
  <cellStyles count="29">
    <cellStyle name="Comma" xfId="1" builtinId="3"/>
    <cellStyle name="Currency" xfId="2" builtinId="4"/>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8" builtinId="8"/>
    <cellStyle name="Normal" xfId="0" builtinId="0"/>
    <cellStyle name="Normal 2" xfId="27" xr:uid="{00000000-0005-0000-0000-000013000000}"/>
    <cellStyle name="Normal_CARRIERS" xfId="3" xr:uid="{00000000-0005-0000-0000-000014000000}"/>
    <cellStyle name="Normal_EMPLOYEE" xfId="4" xr:uid="{00000000-0005-0000-0000-000015000000}"/>
    <cellStyle name="Normal_EXPENSES" xfId="5" xr:uid="{00000000-0005-0000-0000-000016000000}"/>
    <cellStyle name="Normal_FINANCE" xfId="6" xr:uid="{00000000-0005-0000-0000-000017000000}"/>
    <cellStyle name="Normal_PROFIT" xfId="7" xr:uid="{00000000-0005-0000-0000-000018000000}"/>
    <cellStyle name="Normal_README" xfId="8" xr:uid="{00000000-0005-0000-0000-000019000000}"/>
    <cellStyle name="Normal_REVENUES" xfId="9" xr:uid="{00000000-0005-0000-0000-00001A000000}"/>
    <cellStyle name="Percent" xfId="10" builtinId="5"/>
  </cellStyles>
  <dxfs count="3">
    <dxf>
      <font>
        <b/>
        <i val="0"/>
        <condense val="0"/>
        <extend val="0"/>
        <color indexed="10"/>
      </font>
    </dxf>
    <dxf>
      <font>
        <b/>
        <i val="0"/>
        <condense val="0"/>
        <extend val="0"/>
        <color indexed="10"/>
      </font>
    </dxf>
    <dxf>
      <font>
        <b/>
        <i val="0"/>
        <condense val="0"/>
        <extend val="0"/>
        <color auto="1"/>
      </font>
    </dxf>
  </dxfs>
  <tableStyles count="0" defaultTableStyle="TableStyleMedium2" defaultPivotStyle="PivotStyleLight16"/>
  <colors>
    <mruColors>
      <color rgb="FF00629B"/>
      <color rgb="FF002E5D"/>
      <color rgb="FF008578"/>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171450</xdr:rowOff>
    </xdr:from>
    <xdr:to>
      <xdr:col>2</xdr:col>
      <xdr:colOff>752475</xdr:colOff>
      <xdr:row>2</xdr:row>
      <xdr:rowOff>39946</xdr:rowOff>
    </xdr:to>
    <xdr:pic>
      <xdr:nvPicPr>
        <xdr:cNvPr id="3" name="Picture 2">
          <a:extLst>
            <a:ext uri="{FF2B5EF4-FFF2-40B4-BE49-F238E27FC236}">
              <a16:creationId xmlns:a16="http://schemas.microsoft.com/office/drawing/2014/main" id="{D5016151-3401-4442-A5A9-31563D23A16B}"/>
            </a:ext>
          </a:extLst>
        </xdr:cNvPr>
        <xdr:cNvPicPr>
          <a:picLocks noChangeAspect="1"/>
        </xdr:cNvPicPr>
      </xdr:nvPicPr>
      <xdr:blipFill>
        <a:blip xmlns:r="http://schemas.openxmlformats.org/officeDocument/2006/relationships" r:embed="rId1"/>
        <a:stretch>
          <a:fillRect/>
        </a:stretch>
      </xdr:blipFill>
      <xdr:spPr>
        <a:xfrm>
          <a:off x="47625" y="171450"/>
          <a:ext cx="1990725" cy="3733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79375</xdr:colOff>
      <xdr:row>0</xdr:row>
      <xdr:rowOff>123825</xdr:rowOff>
    </xdr:from>
    <xdr:to>
      <xdr:col>2</xdr:col>
      <xdr:colOff>117475</xdr:colOff>
      <xdr:row>0</xdr:row>
      <xdr:rowOff>123825</xdr:rowOff>
    </xdr:to>
    <xdr:sp macro="" textlink="">
      <xdr:nvSpPr>
        <xdr:cNvPr id="2053" name="Line 1">
          <a:extLst>
            <a:ext uri="{FF2B5EF4-FFF2-40B4-BE49-F238E27FC236}">
              <a16:creationId xmlns:a16="http://schemas.microsoft.com/office/drawing/2014/main" id="{00000000-0008-0000-0100-000005080000}"/>
            </a:ext>
          </a:extLst>
        </xdr:cNvPr>
        <xdr:cNvSpPr>
          <a:spLocks noChangeShapeType="1"/>
        </xdr:cNvSpPr>
      </xdr:nvSpPr>
      <xdr:spPr bwMode="auto">
        <a:xfrm flipH="1">
          <a:off x="384175" y="123825"/>
          <a:ext cx="215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lg" len="sm"/>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66675</xdr:colOff>
      <xdr:row>0</xdr:row>
      <xdr:rowOff>123825</xdr:rowOff>
    </xdr:from>
    <xdr:to>
      <xdr:col>2</xdr:col>
      <xdr:colOff>104775</xdr:colOff>
      <xdr:row>0</xdr:row>
      <xdr:rowOff>123825</xdr:rowOff>
    </xdr:to>
    <xdr:sp macro="" textlink="">
      <xdr:nvSpPr>
        <xdr:cNvPr id="3077" name="Line 1">
          <a:extLst>
            <a:ext uri="{FF2B5EF4-FFF2-40B4-BE49-F238E27FC236}">
              <a16:creationId xmlns:a16="http://schemas.microsoft.com/office/drawing/2014/main" id="{00000000-0008-0000-0200-0000050C0000}"/>
            </a:ext>
          </a:extLst>
        </xdr:cNvPr>
        <xdr:cNvSpPr>
          <a:spLocks noChangeShapeType="1"/>
        </xdr:cNvSpPr>
      </xdr:nvSpPr>
      <xdr:spPr bwMode="auto">
        <a:xfrm flipH="1">
          <a:off x="409575" y="123825"/>
          <a:ext cx="406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lg" len="sm"/>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66675</xdr:colOff>
      <xdr:row>0</xdr:row>
      <xdr:rowOff>121443</xdr:rowOff>
    </xdr:from>
    <xdr:to>
      <xdr:col>2</xdr:col>
      <xdr:colOff>104775</xdr:colOff>
      <xdr:row>0</xdr:row>
      <xdr:rowOff>121443</xdr:rowOff>
    </xdr:to>
    <xdr:sp macro="" textlink="">
      <xdr:nvSpPr>
        <xdr:cNvPr id="4101" name="Line 1">
          <a:extLst>
            <a:ext uri="{FF2B5EF4-FFF2-40B4-BE49-F238E27FC236}">
              <a16:creationId xmlns:a16="http://schemas.microsoft.com/office/drawing/2014/main" id="{00000000-0008-0000-0300-000005100000}"/>
            </a:ext>
          </a:extLst>
        </xdr:cNvPr>
        <xdr:cNvSpPr>
          <a:spLocks noChangeShapeType="1"/>
        </xdr:cNvSpPr>
      </xdr:nvSpPr>
      <xdr:spPr bwMode="auto">
        <a:xfrm flipH="1">
          <a:off x="471488" y="121443"/>
          <a:ext cx="19288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lg" len="sm"/>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66675</xdr:colOff>
      <xdr:row>0</xdr:row>
      <xdr:rowOff>121443</xdr:rowOff>
    </xdr:from>
    <xdr:to>
      <xdr:col>2</xdr:col>
      <xdr:colOff>104775</xdr:colOff>
      <xdr:row>0</xdr:row>
      <xdr:rowOff>121443</xdr:rowOff>
    </xdr:to>
    <xdr:sp macro="" textlink="">
      <xdr:nvSpPr>
        <xdr:cNvPr id="5125" name="Line 1">
          <a:extLst>
            <a:ext uri="{FF2B5EF4-FFF2-40B4-BE49-F238E27FC236}">
              <a16:creationId xmlns:a16="http://schemas.microsoft.com/office/drawing/2014/main" id="{00000000-0008-0000-0400-000005140000}"/>
            </a:ext>
          </a:extLst>
        </xdr:cNvPr>
        <xdr:cNvSpPr>
          <a:spLocks noChangeShapeType="1"/>
        </xdr:cNvSpPr>
      </xdr:nvSpPr>
      <xdr:spPr bwMode="auto">
        <a:xfrm flipH="1">
          <a:off x="471488" y="121443"/>
          <a:ext cx="19288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lg" len="sm"/>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66675</xdr:colOff>
      <xdr:row>0</xdr:row>
      <xdr:rowOff>133349</xdr:rowOff>
    </xdr:from>
    <xdr:to>
      <xdr:col>2</xdr:col>
      <xdr:colOff>104775</xdr:colOff>
      <xdr:row>0</xdr:row>
      <xdr:rowOff>133349</xdr:rowOff>
    </xdr:to>
    <xdr:sp macro="" textlink="">
      <xdr:nvSpPr>
        <xdr:cNvPr id="6149" name="Line 2">
          <a:extLst>
            <a:ext uri="{FF2B5EF4-FFF2-40B4-BE49-F238E27FC236}">
              <a16:creationId xmlns:a16="http://schemas.microsoft.com/office/drawing/2014/main" id="{00000000-0008-0000-0500-000005180000}"/>
            </a:ext>
          </a:extLst>
        </xdr:cNvPr>
        <xdr:cNvSpPr>
          <a:spLocks noChangeShapeType="1"/>
        </xdr:cNvSpPr>
      </xdr:nvSpPr>
      <xdr:spPr bwMode="auto">
        <a:xfrm flipH="1">
          <a:off x="471488" y="133349"/>
          <a:ext cx="19288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lg" len="sm"/>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66675</xdr:colOff>
      <xdr:row>0</xdr:row>
      <xdr:rowOff>133349</xdr:rowOff>
    </xdr:from>
    <xdr:to>
      <xdr:col>2</xdr:col>
      <xdr:colOff>104775</xdr:colOff>
      <xdr:row>0</xdr:row>
      <xdr:rowOff>133349</xdr:rowOff>
    </xdr:to>
    <xdr:sp macro="" textlink="">
      <xdr:nvSpPr>
        <xdr:cNvPr id="2" name="Line 3">
          <a:extLst>
            <a:ext uri="{FF2B5EF4-FFF2-40B4-BE49-F238E27FC236}">
              <a16:creationId xmlns:a16="http://schemas.microsoft.com/office/drawing/2014/main" id="{00000000-0008-0000-0600-000002000000}"/>
            </a:ext>
          </a:extLst>
        </xdr:cNvPr>
        <xdr:cNvSpPr>
          <a:spLocks noChangeShapeType="1"/>
        </xdr:cNvSpPr>
      </xdr:nvSpPr>
      <xdr:spPr bwMode="auto">
        <a:xfrm flipH="1">
          <a:off x="471488" y="133349"/>
          <a:ext cx="19288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lg" len="sm"/>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66675</xdr:colOff>
      <xdr:row>0</xdr:row>
      <xdr:rowOff>145254</xdr:rowOff>
    </xdr:from>
    <xdr:to>
      <xdr:col>2</xdr:col>
      <xdr:colOff>104775</xdr:colOff>
      <xdr:row>0</xdr:row>
      <xdr:rowOff>145254</xdr:rowOff>
    </xdr:to>
    <xdr:sp macro="" textlink="">
      <xdr:nvSpPr>
        <xdr:cNvPr id="7173" name="Line 3">
          <a:extLst>
            <a:ext uri="{FF2B5EF4-FFF2-40B4-BE49-F238E27FC236}">
              <a16:creationId xmlns:a16="http://schemas.microsoft.com/office/drawing/2014/main" id="{00000000-0008-0000-0700-0000051C0000}"/>
            </a:ext>
          </a:extLst>
        </xdr:cNvPr>
        <xdr:cNvSpPr>
          <a:spLocks noChangeShapeType="1"/>
        </xdr:cNvSpPr>
      </xdr:nvSpPr>
      <xdr:spPr bwMode="auto">
        <a:xfrm flipH="1">
          <a:off x="471488" y="145254"/>
          <a:ext cx="19288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lg" len="sm"/>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66675</xdr:colOff>
      <xdr:row>0</xdr:row>
      <xdr:rowOff>133349</xdr:rowOff>
    </xdr:from>
    <xdr:to>
      <xdr:col>2</xdr:col>
      <xdr:colOff>104775</xdr:colOff>
      <xdr:row>0</xdr:row>
      <xdr:rowOff>133349</xdr:rowOff>
    </xdr:to>
    <xdr:sp macro="" textlink="">
      <xdr:nvSpPr>
        <xdr:cNvPr id="9221" name="Line 3">
          <a:extLst>
            <a:ext uri="{FF2B5EF4-FFF2-40B4-BE49-F238E27FC236}">
              <a16:creationId xmlns:a16="http://schemas.microsoft.com/office/drawing/2014/main" id="{00000000-0008-0000-0800-000005240000}"/>
            </a:ext>
          </a:extLst>
        </xdr:cNvPr>
        <xdr:cNvSpPr>
          <a:spLocks noChangeShapeType="1"/>
        </xdr:cNvSpPr>
      </xdr:nvSpPr>
      <xdr:spPr bwMode="auto">
        <a:xfrm flipH="1">
          <a:off x="471488" y="133349"/>
          <a:ext cx="19288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lg" len="sm"/>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ndependentagent.com/DATA/EXCEL/Masters/ValuationModel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Var"/>
      <sheetName val="Questions"/>
      <sheetName val="IS"/>
      <sheetName val="IS Adjs"/>
      <sheetName val="InfoIS"/>
      <sheetName val="BS"/>
      <sheetName val="EqAdjSumm"/>
      <sheetName val="InfoBS"/>
      <sheetName val="Spec"/>
      <sheetName val="Tables"/>
      <sheetName val="FinAnalysis"/>
      <sheetName val="Prod"/>
      <sheetName val="WACC"/>
      <sheetName val="Value"/>
      <sheetName val="FMV"/>
      <sheetName val="ToDo"/>
      <sheetName val="Market"/>
      <sheetName val="2002"/>
      <sheetName val="2003"/>
      <sheetName val="BPS-RVI"/>
      <sheetName val="Deals"/>
      <sheetName val="Tax"/>
      <sheetName val="Changes"/>
      <sheetName val="Exec"/>
      <sheetName val="Module1"/>
    </sheetNames>
    <sheetDataSet>
      <sheetData sheetId="0">
        <row r="8">
          <cell r="R8" t="str">
            <v>Sample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codeName="Sheet8">
    <tabColor rgb="FFC00000"/>
  </sheetPr>
  <dimension ref="A2:N261"/>
  <sheetViews>
    <sheetView showGridLines="0" tabSelected="1" zoomScaleNormal="100" zoomScalePageLayoutView="125" workbookViewId="0">
      <selection activeCell="A5" sqref="A5:M5"/>
    </sheetView>
  </sheetViews>
  <sheetFormatPr defaultColWidth="12.42578125" defaultRowHeight="15.75" x14ac:dyDescent="0.25"/>
  <cols>
    <col min="1" max="1" width="14.42578125" style="22" customWidth="1"/>
    <col min="2" max="2" width="4.85546875" style="22" customWidth="1"/>
    <col min="3" max="3" width="13.85546875" style="22" customWidth="1"/>
    <col min="4" max="4" width="6" style="22" customWidth="1"/>
    <col min="5" max="5" width="9.42578125" style="22" customWidth="1"/>
    <col min="6" max="6" width="9" style="22" customWidth="1"/>
    <col min="7" max="7" width="16.5703125" style="22" customWidth="1"/>
    <col min="8" max="8" width="4.85546875" style="22" customWidth="1"/>
    <col min="9" max="9" width="12.42578125" style="22"/>
    <col min="10" max="10" width="4.42578125" style="22" customWidth="1"/>
    <col min="11" max="11" width="10" style="22" customWidth="1"/>
    <col min="12" max="12" width="3.42578125" style="22" customWidth="1"/>
    <col min="13" max="13" width="22.42578125" style="24" customWidth="1"/>
    <col min="14" max="14" width="10" style="24" customWidth="1"/>
    <col min="15" max="16384" width="12.42578125" style="22"/>
  </cols>
  <sheetData>
    <row r="2" spans="1:14" ht="24" customHeight="1" x14ac:dyDescent="0.5">
      <c r="A2" s="25"/>
      <c r="B2" s="23"/>
      <c r="C2" s="26"/>
      <c r="D2" s="48" t="s">
        <v>466</v>
      </c>
      <c r="E2" s="23"/>
      <c r="F2" s="28"/>
      <c r="G2" s="28"/>
      <c r="H2" s="28"/>
      <c r="I2" s="23"/>
      <c r="J2" s="23"/>
      <c r="K2" s="23"/>
      <c r="L2" s="23"/>
    </row>
    <row r="3" spans="1:14" x14ac:dyDescent="0.25">
      <c r="A3" s="23"/>
      <c r="B3" s="23"/>
      <c r="C3" s="23"/>
      <c r="D3" s="27"/>
      <c r="E3" s="25"/>
      <c r="F3" s="28"/>
      <c r="G3" s="28"/>
      <c r="H3" s="28"/>
      <c r="I3" s="23"/>
      <c r="J3" s="23"/>
    </row>
    <row r="5" spans="1:14" s="42" customFormat="1" ht="45.75" customHeight="1" x14ac:dyDescent="0.25">
      <c r="A5" s="923" t="s">
        <v>455</v>
      </c>
      <c r="B5" s="923"/>
      <c r="C5" s="923"/>
      <c r="D5" s="923"/>
      <c r="E5" s="923"/>
      <c r="F5" s="923"/>
      <c r="G5" s="923"/>
      <c r="H5" s="923"/>
      <c r="I5" s="923"/>
      <c r="J5" s="923"/>
      <c r="K5" s="923"/>
      <c r="L5" s="923"/>
      <c r="M5" s="923"/>
      <c r="N5" s="41"/>
    </row>
    <row r="6" spans="1:14" x14ac:dyDescent="0.25">
      <c r="A6" s="925"/>
      <c r="B6" s="925"/>
      <c r="C6" s="925"/>
      <c r="D6" s="925"/>
      <c r="E6" s="925"/>
      <c r="F6" s="925"/>
      <c r="G6" s="925"/>
      <c r="H6" s="925"/>
      <c r="I6" s="925"/>
      <c r="J6" s="925"/>
      <c r="K6" s="925"/>
      <c r="L6" s="925"/>
      <c r="M6" s="925"/>
      <c r="N6" s="29"/>
    </row>
    <row r="7" spans="1:14" x14ac:dyDescent="0.25">
      <c r="A7" s="49" t="s">
        <v>66</v>
      </c>
      <c r="B7" s="50"/>
      <c r="C7" s="50"/>
      <c r="D7" s="50"/>
      <c r="E7" s="50"/>
      <c r="F7" s="50"/>
      <c r="G7" s="50"/>
      <c r="H7" s="50"/>
      <c r="I7" s="50"/>
      <c r="J7" s="50"/>
      <c r="K7" s="50"/>
      <c r="L7" s="50"/>
      <c r="M7" s="51"/>
    </row>
    <row r="8" spans="1:14" x14ac:dyDescent="0.25">
      <c r="A8" s="52" t="s">
        <v>468</v>
      </c>
      <c r="B8" s="50"/>
      <c r="C8" s="50"/>
      <c r="D8" s="50"/>
      <c r="E8" s="50"/>
      <c r="F8" s="50"/>
      <c r="G8" s="50"/>
      <c r="H8" s="50"/>
      <c r="I8" s="50"/>
      <c r="J8" s="50"/>
      <c r="K8" s="50"/>
      <c r="L8" s="50"/>
      <c r="M8" s="51"/>
    </row>
    <row r="9" spans="1:14" x14ac:dyDescent="0.25">
      <c r="A9" s="52" t="s">
        <v>469</v>
      </c>
      <c r="B9" s="50"/>
      <c r="C9" s="50"/>
      <c r="D9" s="50"/>
      <c r="E9" s="50"/>
      <c r="F9" s="50"/>
      <c r="G9" s="50"/>
      <c r="H9" s="50"/>
      <c r="I9" s="50"/>
      <c r="J9" s="50"/>
      <c r="K9" s="50"/>
      <c r="L9" s="50"/>
      <c r="M9" s="51"/>
    </row>
    <row r="10" spans="1:14" x14ac:dyDescent="0.25">
      <c r="A10" s="52" t="s">
        <v>470</v>
      </c>
      <c r="B10" s="50"/>
      <c r="C10" s="50"/>
      <c r="D10" s="50"/>
      <c r="E10" s="50"/>
      <c r="F10" s="50"/>
      <c r="G10" s="50"/>
      <c r="H10" s="50"/>
      <c r="I10" s="50"/>
      <c r="J10" s="50"/>
      <c r="K10" s="50"/>
      <c r="L10" s="50"/>
      <c r="M10" s="51"/>
    </row>
    <row r="11" spans="1:14" ht="6" customHeight="1" x14ac:dyDescent="0.25">
      <c r="A11" s="50"/>
      <c r="B11" s="50"/>
      <c r="C11" s="50"/>
      <c r="D11" s="50"/>
      <c r="E11" s="50"/>
      <c r="F11" s="50"/>
      <c r="G11" s="50"/>
      <c r="H11" s="50"/>
      <c r="I11" s="50"/>
      <c r="J11" s="50"/>
      <c r="K11" s="50"/>
      <c r="L11" s="50"/>
      <c r="M11" s="51"/>
    </row>
    <row r="12" spans="1:14" x14ac:dyDescent="0.25">
      <c r="A12" s="929" t="s">
        <v>277</v>
      </c>
      <c r="B12" s="929"/>
      <c r="C12" s="929"/>
      <c r="D12" s="929"/>
      <c r="E12" s="929"/>
      <c r="F12" s="929"/>
      <c r="G12" s="929"/>
      <c r="H12" s="929"/>
      <c r="I12" s="929"/>
      <c r="J12" s="929"/>
      <c r="K12" s="929"/>
      <c r="L12" s="929"/>
      <c r="M12" s="929"/>
    </row>
    <row r="13" spans="1:14" ht="6" customHeight="1" x14ac:dyDescent="0.25">
      <c r="A13" s="50"/>
      <c r="B13" s="50"/>
      <c r="C13" s="50"/>
      <c r="D13" s="50"/>
      <c r="E13" s="50"/>
      <c r="F13" s="50"/>
      <c r="G13" s="50"/>
      <c r="H13" s="50"/>
      <c r="I13" s="50"/>
      <c r="J13" s="50"/>
      <c r="K13" s="50"/>
      <c r="L13" s="50"/>
      <c r="M13" s="51"/>
    </row>
    <row r="14" spans="1:14" x14ac:dyDescent="0.25">
      <c r="A14" s="53" t="s">
        <v>298</v>
      </c>
      <c r="B14" s="51"/>
      <c r="C14" s="51"/>
      <c r="D14" s="51"/>
      <c r="E14" s="51"/>
      <c r="F14" s="51"/>
      <c r="G14" s="51"/>
      <c r="H14" s="51"/>
      <c r="I14" s="51"/>
      <c r="J14" s="51"/>
      <c r="K14" s="51"/>
      <c r="L14" s="51"/>
      <c r="M14" s="51"/>
    </row>
    <row r="15" spans="1:14" ht="63" customHeight="1" x14ac:dyDescent="0.25">
      <c r="A15" s="927" t="s">
        <v>467</v>
      </c>
      <c r="B15" s="927"/>
      <c r="C15" s="927"/>
      <c r="D15" s="927"/>
      <c r="E15" s="927"/>
      <c r="F15" s="927"/>
      <c r="G15" s="927"/>
      <c r="H15" s="927"/>
      <c r="I15" s="927"/>
      <c r="J15" s="927"/>
      <c r="K15" s="927"/>
      <c r="L15" s="927"/>
      <c r="M15" s="927"/>
    </row>
    <row r="16" spans="1:14" x14ac:dyDescent="0.25">
      <c r="A16" s="51"/>
      <c r="B16" s="51"/>
      <c r="C16" s="51"/>
      <c r="D16" s="51"/>
      <c r="E16" s="53" t="s">
        <v>68</v>
      </c>
      <c r="F16" s="54"/>
      <c r="G16" s="54"/>
      <c r="H16" s="54"/>
      <c r="I16" s="54"/>
      <c r="J16" s="55" t="s">
        <v>67</v>
      </c>
      <c r="K16" s="56"/>
      <c r="L16" s="51"/>
      <c r="M16" s="51"/>
    </row>
    <row r="17" spans="1:14" x14ac:dyDescent="0.25">
      <c r="A17" s="51"/>
      <c r="B17" s="51"/>
      <c r="C17" s="51"/>
      <c r="D17" s="51"/>
      <c r="E17" s="57" t="s">
        <v>192</v>
      </c>
      <c r="F17" s="51"/>
      <c r="G17" s="51"/>
      <c r="H17" s="51"/>
      <c r="I17" s="51"/>
      <c r="J17" s="58">
        <v>1</v>
      </c>
      <c r="K17" s="51"/>
      <c r="L17" s="51"/>
      <c r="M17" s="51"/>
    </row>
    <row r="18" spans="1:14" x14ac:dyDescent="0.25">
      <c r="A18" s="51"/>
      <c r="B18" s="51"/>
      <c r="C18" s="51"/>
      <c r="D18" s="51"/>
      <c r="E18" s="57" t="s">
        <v>87</v>
      </c>
      <c r="F18" s="51"/>
      <c r="G18" s="51"/>
      <c r="H18" s="51"/>
      <c r="I18" s="51"/>
      <c r="J18" s="58">
        <v>2</v>
      </c>
      <c r="K18" s="51"/>
      <c r="L18" s="51"/>
      <c r="M18" s="51"/>
    </row>
    <row r="19" spans="1:14" x14ac:dyDescent="0.25">
      <c r="A19" s="51"/>
      <c r="B19" s="51"/>
      <c r="C19" s="51"/>
      <c r="D19" s="51"/>
      <c r="E19" s="57" t="s">
        <v>88</v>
      </c>
      <c r="F19" s="51"/>
      <c r="G19" s="51"/>
      <c r="H19" s="51"/>
      <c r="I19" s="51"/>
      <c r="J19" s="58">
        <v>3</v>
      </c>
      <c r="K19" s="51"/>
      <c r="L19" s="51"/>
      <c r="M19" s="51"/>
    </row>
    <row r="20" spans="1:14" x14ac:dyDescent="0.25">
      <c r="A20" s="51"/>
      <c r="B20" s="51"/>
      <c r="C20" s="51"/>
      <c r="D20" s="51"/>
      <c r="E20" s="57" t="s">
        <v>89</v>
      </c>
      <c r="F20" s="51"/>
      <c r="G20" s="51"/>
      <c r="H20" s="51"/>
      <c r="I20" s="51"/>
      <c r="J20" s="58">
        <v>4</v>
      </c>
      <c r="K20" s="51"/>
      <c r="L20" s="51"/>
      <c r="M20" s="51"/>
    </row>
    <row r="21" spans="1:14" x14ac:dyDescent="0.25">
      <c r="A21" s="51"/>
      <c r="B21" s="51"/>
      <c r="C21" s="51"/>
      <c r="D21" s="51"/>
      <c r="E21" s="57" t="s">
        <v>90</v>
      </c>
      <c r="F21" s="51"/>
      <c r="G21" s="51"/>
      <c r="H21" s="51"/>
      <c r="I21" s="51"/>
      <c r="J21" s="58">
        <v>5</v>
      </c>
      <c r="K21" s="51"/>
      <c r="L21" s="51"/>
      <c r="M21" s="51"/>
    </row>
    <row r="22" spans="1:14" x14ac:dyDescent="0.25">
      <c r="A22" s="51"/>
      <c r="B22" s="51"/>
      <c r="C22" s="51"/>
      <c r="D22" s="51"/>
      <c r="E22" s="57" t="s">
        <v>86</v>
      </c>
      <c r="F22" s="51"/>
      <c r="G22" s="51"/>
      <c r="H22" s="51"/>
      <c r="I22" s="51"/>
      <c r="J22" s="58">
        <v>6</v>
      </c>
      <c r="K22" s="51"/>
      <c r="L22" s="51"/>
      <c r="M22" s="51"/>
    </row>
    <row r="23" spans="1:14" ht="33.950000000000003" customHeight="1" x14ac:dyDescent="0.25">
      <c r="A23" s="927" t="s">
        <v>471</v>
      </c>
      <c r="B23" s="927"/>
      <c r="C23" s="927"/>
      <c r="D23" s="927"/>
      <c r="E23" s="927"/>
      <c r="F23" s="927"/>
      <c r="G23" s="927"/>
      <c r="H23" s="927"/>
      <c r="I23" s="927"/>
      <c r="J23" s="927"/>
      <c r="K23" s="927"/>
      <c r="L23" s="927"/>
      <c r="M23" s="927"/>
    </row>
    <row r="24" spans="1:14" x14ac:dyDescent="0.25">
      <c r="A24" s="50"/>
      <c r="B24" s="50"/>
      <c r="C24" s="50"/>
      <c r="D24" s="50"/>
      <c r="E24" s="50"/>
      <c r="F24" s="50"/>
      <c r="G24" s="50"/>
      <c r="H24" s="50"/>
      <c r="I24" s="50"/>
      <c r="J24" s="50"/>
      <c r="K24" s="50"/>
      <c r="L24" s="50"/>
      <c r="M24" s="51"/>
    </row>
    <row r="25" spans="1:14" x14ac:dyDescent="0.25">
      <c r="A25" s="49" t="s">
        <v>69</v>
      </c>
      <c r="B25" s="50"/>
      <c r="C25" s="50"/>
      <c r="D25" s="50"/>
      <c r="E25" s="50"/>
      <c r="F25" s="50"/>
      <c r="G25" s="50"/>
      <c r="H25" s="50"/>
      <c r="I25" s="50"/>
      <c r="J25" s="50"/>
      <c r="K25" s="50"/>
      <c r="L25" s="50"/>
      <c r="M25" s="51"/>
    </row>
    <row r="26" spans="1:14" x14ac:dyDescent="0.25">
      <c r="A26" s="52" t="s">
        <v>72</v>
      </c>
      <c r="B26" s="50"/>
      <c r="C26" s="50"/>
      <c r="D26" s="50"/>
      <c r="E26" s="50"/>
      <c r="F26" s="50"/>
      <c r="G26" s="50"/>
      <c r="H26" s="50"/>
      <c r="I26" s="50"/>
      <c r="J26" s="50"/>
      <c r="K26" s="50"/>
      <c r="L26" s="50"/>
      <c r="M26" s="51"/>
    </row>
    <row r="27" spans="1:14" ht="6" customHeight="1" x14ac:dyDescent="0.25">
      <c r="A27" s="50"/>
      <c r="B27" s="50"/>
      <c r="C27" s="50"/>
      <c r="D27" s="50"/>
      <c r="E27" s="50"/>
      <c r="F27" s="50"/>
      <c r="G27" s="50"/>
      <c r="H27" s="50"/>
      <c r="I27" s="50"/>
      <c r="J27" s="50"/>
      <c r="K27" s="50"/>
      <c r="L27" s="50"/>
      <c r="M27" s="51"/>
    </row>
    <row r="28" spans="1:14" x14ac:dyDescent="0.25">
      <c r="A28" s="59"/>
      <c r="B28" s="60"/>
      <c r="C28" s="61"/>
      <c r="D28" s="61"/>
      <c r="E28" s="62" t="s">
        <v>2</v>
      </c>
      <c r="F28" s="61"/>
      <c r="G28" s="926" t="s">
        <v>21</v>
      </c>
      <c r="H28" s="926"/>
      <c r="I28" s="926"/>
      <c r="J28" s="61"/>
      <c r="K28" s="62" t="s">
        <v>4</v>
      </c>
      <c r="L28" s="61"/>
      <c r="M28" s="63" t="s">
        <v>5</v>
      </c>
      <c r="N28" s="30"/>
    </row>
    <row r="29" spans="1:14" x14ac:dyDescent="0.25">
      <c r="A29" s="64"/>
      <c r="B29" s="51"/>
      <c r="C29" s="53" t="s">
        <v>22</v>
      </c>
      <c r="D29" s="54"/>
      <c r="E29" s="55" t="s">
        <v>6</v>
      </c>
      <c r="F29" s="54"/>
      <c r="G29" s="55" t="s">
        <v>6</v>
      </c>
      <c r="H29" s="54"/>
      <c r="I29" s="55" t="s">
        <v>7</v>
      </c>
      <c r="J29" s="54"/>
      <c r="K29" s="55" t="s">
        <v>32</v>
      </c>
      <c r="L29" s="54"/>
      <c r="M29" s="65" t="s">
        <v>9</v>
      </c>
      <c r="N29" s="30"/>
    </row>
    <row r="30" spans="1:14" x14ac:dyDescent="0.25">
      <c r="A30" s="64"/>
      <c r="B30" s="51"/>
      <c r="C30" s="54"/>
      <c r="D30" s="54"/>
      <c r="E30" s="54"/>
      <c r="F30" s="54"/>
      <c r="G30" s="54"/>
      <c r="H30" s="54"/>
      <c r="I30" s="54"/>
      <c r="J30" s="54"/>
      <c r="K30" s="54"/>
      <c r="L30" s="54"/>
      <c r="M30" s="66"/>
      <c r="N30" s="30"/>
    </row>
    <row r="31" spans="1:14" x14ac:dyDescent="0.25">
      <c r="A31" s="67"/>
      <c r="B31" s="68"/>
      <c r="C31" s="69" t="s">
        <v>23</v>
      </c>
      <c r="D31" s="70"/>
      <c r="E31" s="71">
        <v>0</v>
      </c>
      <c r="F31" s="72"/>
      <c r="G31" s="72">
        <v>0</v>
      </c>
      <c r="H31" s="70"/>
      <c r="I31" s="73" t="s">
        <v>24</v>
      </c>
      <c r="J31" s="70"/>
      <c r="K31" s="74">
        <v>0</v>
      </c>
      <c r="L31" s="70"/>
      <c r="M31" s="75" t="s">
        <v>25</v>
      </c>
      <c r="N31" s="30"/>
    </row>
    <row r="32" spans="1:14" x14ac:dyDescent="0.25">
      <c r="A32" s="50"/>
      <c r="B32" s="50"/>
      <c r="C32" s="50"/>
      <c r="D32" s="50"/>
      <c r="E32" s="50"/>
      <c r="F32" s="50"/>
      <c r="G32" s="50"/>
      <c r="H32" s="50"/>
      <c r="I32" s="50"/>
      <c r="J32" s="50"/>
      <c r="K32" s="50"/>
      <c r="L32" s="50"/>
      <c r="M32" s="51"/>
    </row>
    <row r="33" spans="1:13" x14ac:dyDescent="0.25">
      <c r="A33" s="76" t="s">
        <v>70</v>
      </c>
      <c r="B33" s="50"/>
      <c r="C33" s="50"/>
      <c r="D33" s="50"/>
      <c r="E33" s="50"/>
      <c r="F33" s="50"/>
      <c r="G33" s="50"/>
      <c r="H33" s="50"/>
      <c r="I33" s="50"/>
      <c r="J33" s="50"/>
      <c r="K33" s="50"/>
      <c r="L33" s="50"/>
      <c r="M33" s="51"/>
    </row>
    <row r="34" spans="1:13" x14ac:dyDescent="0.25">
      <c r="A34" s="77" t="s">
        <v>22</v>
      </c>
      <c r="B34" s="50"/>
      <c r="C34" s="50"/>
      <c r="D34" s="52" t="s">
        <v>472</v>
      </c>
      <c r="E34" s="50"/>
      <c r="F34" s="50"/>
      <c r="G34" s="50"/>
      <c r="H34" s="50"/>
      <c r="I34" s="50"/>
      <c r="J34" s="50"/>
      <c r="K34" s="50"/>
      <c r="L34" s="50"/>
      <c r="M34" s="51"/>
    </row>
    <row r="35" spans="1:13" ht="6" customHeight="1" x14ac:dyDescent="0.25">
      <c r="A35" s="50"/>
      <c r="B35" s="50"/>
      <c r="C35" s="50"/>
      <c r="D35" s="50"/>
      <c r="E35" s="50"/>
      <c r="F35" s="50"/>
      <c r="G35" s="50"/>
      <c r="H35" s="50"/>
      <c r="I35" s="50"/>
      <c r="J35" s="50"/>
      <c r="K35" s="50"/>
      <c r="L35" s="50"/>
      <c r="M35" s="51"/>
    </row>
    <row r="36" spans="1:13" x14ac:dyDescent="0.25">
      <c r="A36" s="77" t="s">
        <v>26</v>
      </c>
      <c r="B36" s="78"/>
      <c r="C36" s="50"/>
      <c r="D36" s="52" t="s">
        <v>303</v>
      </c>
      <c r="E36" s="50"/>
      <c r="F36" s="50"/>
      <c r="G36" s="50"/>
      <c r="H36" s="50"/>
      <c r="I36" s="50"/>
      <c r="J36" s="50"/>
      <c r="K36" s="50"/>
      <c r="L36" s="50"/>
      <c r="M36" s="51"/>
    </row>
    <row r="37" spans="1:13" x14ac:dyDescent="0.25">
      <c r="A37" s="77" t="s">
        <v>6</v>
      </c>
      <c r="B37" s="78"/>
      <c r="C37" s="50"/>
      <c r="D37" s="52" t="s">
        <v>304</v>
      </c>
      <c r="E37" s="50"/>
      <c r="F37" s="50"/>
      <c r="G37" s="50"/>
      <c r="H37" s="50"/>
      <c r="I37" s="50"/>
      <c r="J37" s="50"/>
      <c r="K37" s="50"/>
      <c r="L37" s="50"/>
      <c r="M37" s="51"/>
    </row>
    <row r="38" spans="1:13" x14ac:dyDescent="0.25">
      <c r="A38" s="50"/>
      <c r="B38" s="50"/>
      <c r="C38" s="50"/>
      <c r="D38" s="52" t="s">
        <v>353</v>
      </c>
      <c r="E38" s="50"/>
      <c r="F38" s="50"/>
      <c r="G38" s="50"/>
      <c r="H38" s="50"/>
      <c r="I38" s="50"/>
      <c r="J38" s="50"/>
      <c r="K38" s="50"/>
      <c r="L38" s="50"/>
      <c r="M38" s="51"/>
    </row>
    <row r="39" spans="1:13" x14ac:dyDescent="0.25">
      <c r="A39" s="50"/>
      <c r="B39" s="50"/>
      <c r="C39" s="50"/>
      <c r="D39" s="52" t="s">
        <v>305</v>
      </c>
      <c r="E39" s="50"/>
      <c r="F39" s="50"/>
      <c r="G39" s="50"/>
      <c r="H39" s="50"/>
      <c r="I39" s="50"/>
      <c r="J39" s="50"/>
      <c r="K39" s="50"/>
      <c r="L39" s="50"/>
      <c r="M39" s="51"/>
    </row>
    <row r="40" spans="1:13" ht="6" customHeight="1" x14ac:dyDescent="0.25">
      <c r="A40" s="50"/>
      <c r="B40" s="50"/>
      <c r="C40" s="50"/>
      <c r="D40" s="50"/>
      <c r="E40" s="50"/>
      <c r="F40" s="50"/>
      <c r="G40" s="50"/>
      <c r="H40" s="50"/>
      <c r="I40" s="50"/>
      <c r="J40" s="50"/>
      <c r="K40" s="50"/>
      <c r="L40" s="50"/>
      <c r="M40" s="51"/>
    </row>
    <row r="41" spans="1:13" x14ac:dyDescent="0.25">
      <c r="A41" s="50"/>
      <c r="B41" s="50"/>
      <c r="C41" s="50"/>
      <c r="D41" s="52" t="s">
        <v>75</v>
      </c>
      <c r="E41" s="50"/>
      <c r="F41" s="50"/>
      <c r="G41" s="50"/>
      <c r="H41" s="50"/>
      <c r="I41" s="50"/>
      <c r="J41" s="50"/>
      <c r="K41" s="50"/>
      <c r="L41" s="50"/>
      <c r="M41" s="51"/>
    </row>
    <row r="42" spans="1:13" ht="6" customHeight="1" x14ac:dyDescent="0.25">
      <c r="A42" s="50"/>
      <c r="B42" s="50"/>
      <c r="C42" s="50"/>
      <c r="D42" s="50"/>
      <c r="E42" s="50"/>
      <c r="F42" s="50"/>
      <c r="G42" s="50"/>
      <c r="H42" s="50"/>
      <c r="I42" s="50"/>
      <c r="J42" s="50"/>
      <c r="K42" s="50"/>
      <c r="L42" s="50"/>
      <c r="M42" s="51"/>
    </row>
    <row r="43" spans="1:13" x14ac:dyDescent="0.25">
      <c r="A43" s="50"/>
      <c r="B43" s="50"/>
      <c r="C43" s="50"/>
      <c r="D43" s="76" t="s">
        <v>27</v>
      </c>
      <c r="E43" s="50"/>
      <c r="F43" s="79" t="s">
        <v>299</v>
      </c>
      <c r="G43" s="50"/>
      <c r="H43" s="50"/>
      <c r="I43" s="50"/>
      <c r="J43" s="50"/>
      <c r="K43" s="50"/>
      <c r="L43" s="50"/>
      <c r="M43" s="51"/>
    </row>
    <row r="44" spans="1:13" ht="6" customHeight="1" x14ac:dyDescent="0.25">
      <c r="A44" s="50"/>
      <c r="B44" s="50"/>
      <c r="C44" s="50"/>
      <c r="D44" s="50"/>
      <c r="E44" s="50"/>
      <c r="F44" s="50"/>
      <c r="G44" s="50"/>
      <c r="H44" s="50"/>
      <c r="I44" s="50"/>
      <c r="J44" s="50"/>
      <c r="K44" s="50"/>
      <c r="L44" s="50"/>
      <c r="M44" s="51"/>
    </row>
    <row r="45" spans="1:13" x14ac:dyDescent="0.25">
      <c r="A45" s="50"/>
      <c r="B45" s="50"/>
      <c r="C45" s="50"/>
      <c r="D45" s="76" t="s">
        <v>29</v>
      </c>
      <c r="E45" s="50"/>
      <c r="F45" s="79" t="s">
        <v>300</v>
      </c>
      <c r="G45" s="50"/>
      <c r="H45" s="50"/>
      <c r="I45" s="50"/>
      <c r="J45" s="50"/>
      <c r="K45" s="50"/>
      <c r="L45" s="50"/>
      <c r="M45" s="51"/>
    </row>
    <row r="46" spans="1:13" ht="6" customHeight="1" x14ac:dyDescent="0.25">
      <c r="A46" s="50"/>
      <c r="B46" s="50"/>
      <c r="C46" s="50"/>
      <c r="D46" s="50"/>
      <c r="E46" s="50"/>
      <c r="F46" s="50"/>
      <c r="G46" s="50"/>
      <c r="H46" s="50"/>
      <c r="I46" s="50"/>
      <c r="J46" s="50"/>
      <c r="K46" s="50"/>
      <c r="L46" s="50"/>
      <c r="M46" s="51"/>
    </row>
    <row r="47" spans="1:13" x14ac:dyDescent="0.25">
      <c r="A47" s="50"/>
      <c r="B47" s="50"/>
      <c r="C47" s="50"/>
      <c r="D47" s="76" t="s">
        <v>30</v>
      </c>
      <c r="E47" s="50"/>
      <c r="F47" s="79" t="s">
        <v>28</v>
      </c>
      <c r="G47" s="50"/>
      <c r="H47" s="50"/>
      <c r="I47" s="50"/>
      <c r="J47" s="50"/>
      <c r="K47" s="50"/>
      <c r="L47" s="50"/>
      <c r="M47" s="51"/>
    </row>
    <row r="48" spans="1:13" ht="6" customHeight="1" x14ac:dyDescent="0.25">
      <c r="A48" s="50"/>
      <c r="B48" s="50"/>
      <c r="C48" s="50"/>
      <c r="D48" s="50"/>
      <c r="E48" s="50"/>
      <c r="F48" s="50"/>
      <c r="G48" s="50"/>
      <c r="H48" s="50"/>
      <c r="I48" s="50"/>
      <c r="J48" s="50"/>
      <c r="K48" s="50"/>
      <c r="L48" s="50"/>
      <c r="M48" s="51"/>
    </row>
    <row r="49" spans="1:13" x14ac:dyDescent="0.25">
      <c r="A49" s="50"/>
      <c r="B49" s="50"/>
      <c r="C49" s="50"/>
      <c r="D49" s="80" t="s">
        <v>31</v>
      </c>
      <c r="E49" s="50"/>
      <c r="F49" s="50" t="s">
        <v>301</v>
      </c>
      <c r="G49" s="50"/>
      <c r="H49" s="50"/>
      <c r="I49" s="50"/>
      <c r="J49" s="50"/>
      <c r="K49" s="50"/>
      <c r="L49" s="50"/>
      <c r="M49" s="51"/>
    </row>
    <row r="50" spans="1:13" x14ac:dyDescent="0.25">
      <c r="A50" s="50"/>
      <c r="B50" s="50"/>
      <c r="C50" s="50"/>
      <c r="D50" s="50"/>
      <c r="E50" s="50"/>
      <c r="F50" s="50" t="s">
        <v>302</v>
      </c>
      <c r="G50" s="50"/>
      <c r="H50" s="50"/>
      <c r="I50" s="50"/>
      <c r="J50" s="50"/>
      <c r="K50" s="50"/>
      <c r="L50" s="50"/>
      <c r="M50" s="51"/>
    </row>
    <row r="51" spans="1:13" x14ac:dyDescent="0.25">
      <c r="A51" s="50"/>
      <c r="B51" s="50"/>
      <c r="C51" s="50"/>
      <c r="D51" s="50"/>
      <c r="E51" s="50"/>
      <c r="F51" s="50" t="s">
        <v>76</v>
      </c>
      <c r="G51" s="50"/>
      <c r="H51" s="50"/>
      <c r="I51" s="50"/>
      <c r="J51" s="50"/>
      <c r="K51" s="50"/>
      <c r="L51" s="50"/>
      <c r="M51" s="51"/>
    </row>
    <row r="52" spans="1:13" ht="6" customHeight="1" x14ac:dyDescent="0.25">
      <c r="A52" s="50"/>
      <c r="B52" s="50"/>
      <c r="C52" s="50"/>
      <c r="D52" s="50"/>
      <c r="E52" s="50"/>
      <c r="F52" s="50"/>
      <c r="G52" s="50"/>
      <c r="H52" s="50"/>
      <c r="I52" s="50"/>
      <c r="J52" s="50"/>
      <c r="K52" s="50"/>
      <c r="L52" s="50"/>
      <c r="M52" s="51"/>
    </row>
    <row r="53" spans="1:13" ht="33" customHeight="1" x14ac:dyDescent="0.25">
      <c r="A53" s="928" t="s">
        <v>306</v>
      </c>
      <c r="B53" s="928"/>
      <c r="C53" s="928"/>
      <c r="D53" s="927" t="s">
        <v>454</v>
      </c>
      <c r="E53" s="927"/>
      <c r="F53" s="927"/>
      <c r="G53" s="927"/>
      <c r="H53" s="927"/>
      <c r="I53" s="927"/>
      <c r="J53" s="927"/>
      <c r="K53" s="927"/>
      <c r="L53" s="927"/>
      <c r="M53" s="927"/>
    </row>
    <row r="54" spans="1:13" ht="30.95" customHeight="1" x14ac:dyDescent="0.25">
      <c r="A54" s="77"/>
      <c r="B54" s="78"/>
      <c r="C54" s="78"/>
      <c r="D54" s="927" t="s">
        <v>473</v>
      </c>
      <c r="E54" s="927"/>
      <c r="F54" s="927"/>
      <c r="G54" s="927"/>
      <c r="H54" s="927"/>
      <c r="I54" s="927"/>
      <c r="J54" s="927"/>
      <c r="K54" s="927"/>
      <c r="L54" s="927"/>
      <c r="M54" s="927"/>
    </row>
    <row r="55" spans="1:13" ht="6" customHeight="1" x14ac:dyDescent="0.25">
      <c r="A55" s="50"/>
      <c r="B55" s="50"/>
      <c r="C55" s="50"/>
      <c r="D55" s="50"/>
      <c r="E55" s="50"/>
      <c r="F55" s="50"/>
      <c r="G55" s="50"/>
      <c r="H55" s="50"/>
      <c r="I55" s="50"/>
      <c r="J55" s="50"/>
      <c r="K55" s="50"/>
      <c r="L55" s="50"/>
      <c r="M55" s="51"/>
    </row>
    <row r="56" spans="1:13" x14ac:dyDescent="0.25">
      <c r="A56" s="77" t="s">
        <v>74</v>
      </c>
      <c r="B56" s="78"/>
      <c r="C56" s="50"/>
      <c r="D56" s="52" t="s">
        <v>474</v>
      </c>
      <c r="E56" s="50"/>
      <c r="F56" s="50"/>
      <c r="G56" s="50"/>
      <c r="H56" s="50"/>
      <c r="I56" s="50"/>
      <c r="J56" s="50"/>
      <c r="K56" s="50"/>
      <c r="L56" s="50"/>
      <c r="M56" s="51"/>
    </row>
    <row r="57" spans="1:13" x14ac:dyDescent="0.25">
      <c r="A57" s="77" t="s">
        <v>32</v>
      </c>
      <c r="B57" s="78"/>
      <c r="C57" s="50"/>
      <c r="D57" s="52" t="s">
        <v>479</v>
      </c>
      <c r="E57" s="50"/>
      <c r="F57" s="50"/>
      <c r="G57" s="50"/>
      <c r="H57" s="50"/>
      <c r="I57" s="50"/>
      <c r="J57" s="50"/>
      <c r="K57" s="50"/>
      <c r="L57" s="50"/>
      <c r="M57" s="51"/>
    </row>
    <row r="58" spans="1:13" x14ac:dyDescent="0.25">
      <c r="A58" s="50"/>
      <c r="B58" s="50"/>
      <c r="C58" s="50"/>
      <c r="D58" s="52" t="s">
        <v>478</v>
      </c>
      <c r="E58" s="50"/>
      <c r="F58" s="50"/>
      <c r="G58" s="50"/>
      <c r="H58" s="50"/>
      <c r="I58" s="50"/>
      <c r="J58" s="50"/>
      <c r="K58" s="50"/>
      <c r="L58" s="50"/>
      <c r="M58" s="51"/>
    </row>
    <row r="59" spans="1:13" x14ac:dyDescent="0.25">
      <c r="A59" s="50"/>
      <c r="B59" s="50"/>
      <c r="C59" s="50"/>
      <c r="D59" s="52" t="s">
        <v>480</v>
      </c>
      <c r="E59" s="50"/>
      <c r="F59" s="50"/>
      <c r="G59" s="50"/>
      <c r="H59" s="50"/>
      <c r="I59" s="50"/>
      <c r="J59" s="50"/>
      <c r="K59" s="50"/>
      <c r="L59" s="50"/>
      <c r="M59" s="51"/>
    </row>
    <row r="60" spans="1:13" ht="6" customHeight="1" x14ac:dyDescent="0.25">
      <c r="A60" s="50"/>
      <c r="B60" s="50"/>
      <c r="C60" s="50"/>
      <c r="D60" s="50"/>
      <c r="E60" s="50"/>
      <c r="F60" s="50"/>
      <c r="G60" s="50"/>
      <c r="H60" s="50"/>
      <c r="I60" s="50"/>
      <c r="J60" s="50"/>
      <c r="K60" s="50"/>
      <c r="L60" s="50"/>
      <c r="M60" s="51"/>
    </row>
    <row r="61" spans="1:13" x14ac:dyDescent="0.25">
      <c r="A61" s="77" t="s">
        <v>105</v>
      </c>
      <c r="B61" s="78"/>
      <c r="C61" s="50"/>
      <c r="D61" s="52" t="s">
        <v>307</v>
      </c>
      <c r="E61" s="50"/>
      <c r="F61" s="50"/>
      <c r="G61" s="50"/>
      <c r="H61" s="50"/>
      <c r="I61" s="50"/>
      <c r="J61" s="50"/>
      <c r="K61" s="50"/>
      <c r="L61" s="50"/>
      <c r="M61" s="51"/>
    </row>
    <row r="62" spans="1:13" x14ac:dyDescent="0.25">
      <c r="A62" s="50"/>
      <c r="B62" s="50"/>
      <c r="C62" s="50"/>
      <c r="D62" s="50"/>
      <c r="E62" s="50"/>
      <c r="F62" s="50"/>
      <c r="G62" s="50"/>
      <c r="H62" s="50"/>
      <c r="I62" s="50"/>
      <c r="J62" s="50"/>
      <c r="K62" s="50"/>
      <c r="L62" s="50"/>
      <c r="M62" s="51"/>
    </row>
    <row r="63" spans="1:13" x14ac:dyDescent="0.25">
      <c r="A63" s="49" t="s">
        <v>73</v>
      </c>
      <c r="B63" s="50"/>
      <c r="C63" s="50"/>
      <c r="D63" s="50"/>
      <c r="E63" s="50"/>
      <c r="F63" s="50"/>
      <c r="G63" s="50"/>
      <c r="H63" s="50"/>
      <c r="I63" s="50"/>
      <c r="J63" s="50"/>
      <c r="K63" s="50"/>
      <c r="L63" s="50"/>
      <c r="M63" s="51"/>
    </row>
    <row r="64" spans="1:13" ht="54.75" customHeight="1" x14ac:dyDescent="0.25">
      <c r="A64" s="924" t="s">
        <v>475</v>
      </c>
      <c r="B64" s="924"/>
      <c r="C64" s="924"/>
      <c r="D64" s="924"/>
      <c r="E64" s="924"/>
      <c r="F64" s="924"/>
      <c r="G64" s="924"/>
      <c r="H64" s="924"/>
      <c r="I64" s="924"/>
      <c r="J64" s="924"/>
      <c r="K64" s="924"/>
      <c r="L64" s="924"/>
      <c r="M64" s="924"/>
    </row>
    <row r="65" spans="1:14" s="32" customFormat="1" x14ac:dyDescent="0.25">
      <c r="A65" s="81"/>
      <c r="B65" s="82"/>
      <c r="C65" s="82"/>
      <c r="D65" s="82"/>
      <c r="E65" s="82"/>
      <c r="F65" s="82"/>
      <c r="G65" s="82"/>
      <c r="H65" s="82"/>
      <c r="I65" s="82"/>
      <c r="J65" s="82"/>
      <c r="K65" s="82"/>
      <c r="L65" s="82"/>
      <c r="M65" s="82"/>
      <c r="N65" s="31"/>
    </row>
    <row r="66" spans="1:14" ht="62.1" customHeight="1" x14ac:dyDescent="0.25">
      <c r="A66" s="924" t="s">
        <v>481</v>
      </c>
      <c r="B66" s="924"/>
      <c r="C66" s="924"/>
      <c r="D66" s="924"/>
      <c r="E66" s="924"/>
      <c r="F66" s="924"/>
      <c r="G66" s="924"/>
      <c r="H66" s="924"/>
      <c r="I66" s="924"/>
      <c r="J66" s="924"/>
      <c r="K66" s="924"/>
      <c r="L66" s="924"/>
      <c r="M66" s="924"/>
    </row>
    <row r="67" spans="1:14" x14ac:dyDescent="0.25">
      <c r="A67" s="52"/>
      <c r="B67" s="50"/>
      <c r="C67" s="50"/>
      <c r="D67" s="50"/>
      <c r="E67" s="50"/>
      <c r="F67" s="50"/>
      <c r="G67" s="50"/>
      <c r="H67" s="50"/>
      <c r="I67" s="50"/>
      <c r="J67" s="50"/>
      <c r="K67" s="50"/>
      <c r="L67" s="50"/>
      <c r="M67" s="51"/>
    </row>
    <row r="68" spans="1:14" x14ac:dyDescent="0.25">
      <c r="A68" s="83" t="s">
        <v>476</v>
      </c>
      <c r="B68" s="83"/>
      <c r="C68" s="83"/>
      <c r="D68" s="83"/>
      <c r="E68" s="83"/>
      <c r="F68" s="83"/>
      <c r="G68" s="83"/>
      <c r="H68" s="84"/>
      <c r="I68" s="84"/>
      <c r="J68" s="50"/>
      <c r="K68" s="50"/>
      <c r="L68" s="50"/>
      <c r="M68" s="51"/>
    </row>
    <row r="69" spans="1:14" x14ac:dyDescent="0.25">
      <c r="A69" s="50" t="s">
        <v>477</v>
      </c>
      <c r="B69" s="50"/>
      <c r="C69" s="50"/>
      <c r="D69" s="50"/>
      <c r="E69" s="50"/>
      <c r="F69" s="50"/>
      <c r="G69" s="50"/>
      <c r="H69" s="50"/>
      <c r="I69" s="50"/>
      <c r="J69" s="50"/>
      <c r="K69" s="50"/>
      <c r="L69" s="50"/>
      <c r="M69" s="51"/>
    </row>
    <row r="70" spans="1:14" x14ac:dyDescent="0.25">
      <c r="A70" s="50" t="s">
        <v>71</v>
      </c>
      <c r="B70" s="50"/>
      <c r="C70" s="50"/>
      <c r="D70" s="50"/>
      <c r="E70" s="50"/>
      <c r="F70" s="50"/>
      <c r="G70" s="50"/>
      <c r="H70" s="50"/>
      <c r="I70" s="50"/>
      <c r="J70" s="50"/>
      <c r="K70" s="50"/>
      <c r="L70" s="50"/>
      <c r="M70" s="51"/>
    </row>
    <row r="71" spans="1:14" ht="6" customHeight="1" x14ac:dyDescent="0.25">
      <c r="A71" s="52"/>
      <c r="B71" s="50"/>
      <c r="C71" s="50"/>
      <c r="D71" s="50"/>
      <c r="E71" s="50"/>
      <c r="F71" s="50"/>
      <c r="G71" s="50"/>
      <c r="H71" s="50"/>
      <c r="I71" s="50"/>
      <c r="J71" s="50"/>
      <c r="K71" s="50"/>
      <c r="L71" s="50"/>
      <c r="M71" s="51"/>
    </row>
    <row r="72" spans="1:14" x14ac:dyDescent="0.25">
      <c r="A72" s="52"/>
      <c r="B72" s="50"/>
      <c r="C72" s="50" t="s">
        <v>460</v>
      </c>
      <c r="D72" s="50"/>
      <c r="E72" s="50"/>
      <c r="F72" s="50"/>
      <c r="G72" s="50"/>
      <c r="H72" s="50"/>
      <c r="I72" s="50"/>
      <c r="J72" s="50"/>
      <c r="K72" s="50"/>
      <c r="L72" s="50"/>
      <c r="M72" s="51"/>
    </row>
    <row r="73" spans="1:14" x14ac:dyDescent="0.25">
      <c r="A73" s="50"/>
      <c r="B73" s="50"/>
      <c r="C73" s="50" t="s">
        <v>461</v>
      </c>
      <c r="D73" s="52"/>
      <c r="E73" s="50"/>
      <c r="F73" s="50"/>
      <c r="G73" s="50"/>
      <c r="H73" s="50"/>
      <c r="I73" s="50"/>
      <c r="J73" s="50"/>
      <c r="K73" s="50"/>
      <c r="L73" s="50"/>
      <c r="M73" s="51"/>
    </row>
    <row r="74" spans="1:14" x14ac:dyDescent="0.25">
      <c r="A74" s="50"/>
      <c r="B74" s="50"/>
      <c r="C74" s="50" t="s">
        <v>456</v>
      </c>
      <c r="D74" s="52"/>
      <c r="E74" s="50"/>
      <c r="F74" s="50"/>
      <c r="G74" s="50"/>
      <c r="H74" s="50"/>
      <c r="I74" s="50"/>
      <c r="J74" s="50"/>
      <c r="K74" s="50"/>
      <c r="L74" s="50"/>
      <c r="M74" s="51"/>
    </row>
    <row r="75" spans="1:14" x14ac:dyDescent="0.25">
      <c r="A75" s="50"/>
      <c r="B75" s="50"/>
      <c r="C75" s="50" t="s">
        <v>462</v>
      </c>
      <c r="D75" s="52"/>
      <c r="E75" s="50"/>
      <c r="F75" s="50"/>
      <c r="G75" s="50"/>
      <c r="H75" s="50"/>
      <c r="I75" s="50"/>
      <c r="J75" s="50"/>
      <c r="K75" s="50"/>
      <c r="L75" s="50"/>
      <c r="M75" s="51"/>
    </row>
    <row r="76" spans="1:14" x14ac:dyDescent="0.25">
      <c r="A76" s="52"/>
      <c r="B76" s="50"/>
      <c r="C76" s="50" t="s">
        <v>457</v>
      </c>
      <c r="D76" s="50"/>
      <c r="E76" s="50"/>
      <c r="F76" s="85"/>
      <c r="G76" s="50"/>
      <c r="H76" s="50"/>
      <c r="I76" s="50"/>
      <c r="J76" s="50"/>
      <c r="K76" s="50"/>
      <c r="L76" s="50"/>
      <c r="M76" s="51"/>
    </row>
    <row r="252" spans="1:14" s="33" customFormat="1" x14ac:dyDescent="0.25">
      <c r="A252" s="20" t="s">
        <v>67</v>
      </c>
      <c r="B252" s="21" t="s">
        <v>68</v>
      </c>
      <c r="H252" s="20"/>
      <c r="M252" s="34"/>
      <c r="N252" s="34"/>
    </row>
    <row r="253" spans="1:14" s="33" customFormat="1" x14ac:dyDescent="0.25">
      <c r="A253" s="35">
        <v>1</v>
      </c>
      <c r="B253" s="36"/>
      <c r="H253" s="35"/>
      <c r="M253" s="34"/>
      <c r="N253" s="34"/>
    </row>
    <row r="254" spans="1:14" s="33" customFormat="1" x14ac:dyDescent="0.25">
      <c r="A254" s="35">
        <v>2</v>
      </c>
      <c r="B254" s="36" t="s">
        <v>192</v>
      </c>
      <c r="H254" s="35"/>
      <c r="M254" s="34"/>
      <c r="N254" s="34"/>
    </row>
    <row r="255" spans="1:14" s="33" customFormat="1" x14ac:dyDescent="0.25">
      <c r="A255" s="35">
        <v>3</v>
      </c>
      <c r="B255" s="36" t="s">
        <v>87</v>
      </c>
      <c r="H255" s="35"/>
      <c r="M255" s="34"/>
      <c r="N255" s="34"/>
    </row>
    <row r="256" spans="1:14" s="33" customFormat="1" x14ac:dyDescent="0.25">
      <c r="A256" s="35">
        <v>4</v>
      </c>
      <c r="B256" s="36" t="s">
        <v>88</v>
      </c>
      <c r="H256" s="35"/>
      <c r="M256" s="34"/>
      <c r="N256" s="34"/>
    </row>
    <row r="257" spans="1:14" s="33" customFormat="1" x14ac:dyDescent="0.25">
      <c r="A257" s="35">
        <v>5</v>
      </c>
      <c r="B257" s="36" t="s">
        <v>89</v>
      </c>
      <c r="H257" s="35"/>
      <c r="M257" s="34"/>
      <c r="N257" s="34"/>
    </row>
    <row r="258" spans="1:14" s="33" customFormat="1" x14ac:dyDescent="0.25">
      <c r="A258" s="35">
        <v>6</v>
      </c>
      <c r="B258" s="36" t="s">
        <v>90</v>
      </c>
      <c r="H258" s="35"/>
      <c r="M258" s="34"/>
      <c r="N258" s="34"/>
    </row>
    <row r="259" spans="1:14" s="33" customFormat="1" x14ac:dyDescent="0.25">
      <c r="A259" s="35">
        <v>7</v>
      </c>
      <c r="B259" s="36" t="s">
        <v>86</v>
      </c>
      <c r="H259" s="35"/>
      <c r="M259" s="34"/>
      <c r="N259" s="34"/>
    </row>
    <row r="260" spans="1:14" s="33" customFormat="1" x14ac:dyDescent="0.25">
      <c r="B260" s="36" t="s">
        <v>115</v>
      </c>
      <c r="H260" s="35"/>
      <c r="M260" s="34"/>
      <c r="N260" s="34"/>
    </row>
    <row r="261" spans="1:14" s="33" customFormat="1" x14ac:dyDescent="0.25">
      <c r="M261" s="34"/>
      <c r="N261" s="34"/>
    </row>
  </sheetData>
  <sheetProtection algorithmName="SHA-512" hashValue="7CQSdPJqqdqJpOh2igRcUPmH1Qsc8rODheIAYVmspN+DDHpe25neguGj5KV/aGpG/+GHgE1ftPIJXaFyxUa5Yw==" saltValue="SvTeRd6917SGEYwhE1r5pw==" spinCount="100000" sheet="1" objects="1" scenarios="1"/>
  <mergeCells count="11">
    <mergeCell ref="A5:M5"/>
    <mergeCell ref="A66:M66"/>
    <mergeCell ref="A6:M6"/>
    <mergeCell ref="G28:I28"/>
    <mergeCell ref="A15:M15"/>
    <mergeCell ref="A23:M23"/>
    <mergeCell ref="A53:C53"/>
    <mergeCell ref="D53:M53"/>
    <mergeCell ref="D54:M54"/>
    <mergeCell ref="A64:M64"/>
    <mergeCell ref="A12:M12"/>
  </mergeCells>
  <phoneticPr fontId="0" type="noConversion"/>
  <printOptions horizontalCentered="1" gridLinesSet="0"/>
  <pageMargins left="0.25" right="0.25" top="0.75" bottom="0.75" header="0.3" footer="0.3"/>
  <pageSetup scale="71" fitToHeight="0" orientation="portrait" horizontalDpi="4294967292" verticalDpi="4294967292" r:id="rId1"/>
  <headerFooter alignWithMargins="0"/>
  <rowBreaks count="2" manualBreakCount="2">
    <brk id="61" max="12" man="1"/>
    <brk id="76" max="16383" man="1"/>
  </rowBreaks>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629B"/>
  </sheetPr>
  <dimension ref="A1:T21"/>
  <sheetViews>
    <sheetView zoomScaleNormal="100" workbookViewId="0">
      <selection sqref="A1:Q1"/>
    </sheetView>
  </sheetViews>
  <sheetFormatPr defaultRowHeight="14.25" x14ac:dyDescent="0.2"/>
  <cols>
    <col min="1" max="1" width="9.140625" style="755" customWidth="1"/>
    <col min="2" max="19" width="9.140625" style="755"/>
    <col min="20" max="16384" width="9.140625" style="757"/>
  </cols>
  <sheetData>
    <row r="1" spans="1:20" s="754" customFormat="1" ht="30" x14ac:dyDescent="0.2">
      <c r="A1" s="950" t="s">
        <v>439</v>
      </c>
      <c r="B1" s="950"/>
      <c r="C1" s="950"/>
      <c r="D1" s="950"/>
      <c r="E1" s="950"/>
      <c r="F1" s="950"/>
      <c r="G1" s="950"/>
      <c r="H1" s="950"/>
      <c r="I1" s="950"/>
      <c r="J1" s="950"/>
      <c r="K1" s="950"/>
      <c r="L1" s="950"/>
      <c r="M1" s="950"/>
      <c r="N1" s="950"/>
      <c r="O1" s="950"/>
      <c r="P1" s="950"/>
      <c r="Q1" s="950"/>
      <c r="R1" s="753"/>
      <c r="S1" s="753"/>
    </row>
    <row r="3" spans="1:20" ht="59.25" customHeight="1" x14ac:dyDescent="0.2">
      <c r="B3" s="951" t="s">
        <v>513</v>
      </c>
      <c r="C3" s="951"/>
      <c r="D3" s="951"/>
      <c r="E3" s="951"/>
      <c r="F3" s="951"/>
      <c r="G3" s="951"/>
      <c r="H3" s="951"/>
      <c r="I3" s="951"/>
      <c r="J3" s="951"/>
      <c r="K3" s="951"/>
      <c r="L3" s="951"/>
      <c r="M3" s="951"/>
      <c r="N3" s="951"/>
      <c r="O3" s="951"/>
      <c r="P3" s="951"/>
      <c r="Q3" s="951"/>
      <c r="R3" s="756"/>
      <c r="S3" s="756"/>
    </row>
    <row r="4" spans="1:20" ht="49.5" customHeight="1" x14ac:dyDescent="0.2">
      <c r="B4" s="951" t="s">
        <v>514</v>
      </c>
      <c r="C4" s="951"/>
      <c r="D4" s="951"/>
      <c r="E4" s="951"/>
      <c r="F4" s="951"/>
      <c r="G4" s="951"/>
      <c r="H4" s="951"/>
      <c r="I4" s="951"/>
      <c r="J4" s="951"/>
      <c r="K4" s="951"/>
      <c r="L4" s="951"/>
      <c r="M4" s="951"/>
      <c r="N4" s="951"/>
      <c r="O4" s="951"/>
      <c r="P4" s="951"/>
      <c r="Q4" s="951"/>
      <c r="R4" s="756"/>
      <c r="S4" s="756"/>
    </row>
    <row r="5" spans="1:20" ht="49.5" customHeight="1" x14ac:dyDescent="0.2">
      <c r="B5" s="951" t="s">
        <v>528</v>
      </c>
      <c r="C5" s="951"/>
      <c r="D5" s="951"/>
      <c r="E5" s="951"/>
      <c r="F5" s="951"/>
      <c r="G5" s="951"/>
      <c r="H5" s="951"/>
      <c r="I5" s="951"/>
      <c r="J5" s="951"/>
      <c r="K5" s="951"/>
      <c r="L5" s="951"/>
      <c r="M5" s="951"/>
      <c r="N5" s="951"/>
      <c r="O5" s="951"/>
      <c r="P5" s="951"/>
      <c r="Q5" s="951"/>
      <c r="R5" s="756"/>
      <c r="S5" s="756"/>
    </row>
    <row r="6" spans="1:20" ht="58.5" customHeight="1" x14ac:dyDescent="0.2">
      <c r="B6" s="951" t="s">
        <v>529</v>
      </c>
      <c r="C6" s="951"/>
      <c r="D6" s="951"/>
      <c r="E6" s="951"/>
      <c r="F6" s="951"/>
      <c r="G6" s="951"/>
      <c r="H6" s="951"/>
      <c r="I6" s="951"/>
      <c r="J6" s="951"/>
      <c r="K6" s="951"/>
      <c r="L6" s="951"/>
      <c r="M6" s="951"/>
      <c r="N6" s="951"/>
      <c r="O6" s="951"/>
      <c r="P6" s="951"/>
      <c r="Q6" s="951"/>
      <c r="R6" s="756"/>
      <c r="S6" s="756"/>
    </row>
    <row r="7" spans="1:20" ht="49.5" customHeight="1" x14ac:dyDescent="0.2">
      <c r="B7" s="951" t="s">
        <v>530</v>
      </c>
      <c r="C7" s="951"/>
      <c r="D7" s="951"/>
      <c r="E7" s="951"/>
      <c r="F7" s="951"/>
      <c r="G7" s="951"/>
      <c r="H7" s="951"/>
      <c r="I7" s="951"/>
      <c r="J7" s="951"/>
      <c r="K7" s="951"/>
      <c r="L7" s="951"/>
      <c r="M7" s="951"/>
      <c r="N7" s="951"/>
      <c r="O7" s="951"/>
      <c r="P7" s="951"/>
      <c r="Q7" s="951"/>
      <c r="R7" s="756"/>
      <c r="S7" s="756"/>
    </row>
    <row r="8" spans="1:20" ht="49.5" customHeight="1" x14ac:dyDescent="0.2">
      <c r="B8" s="951" t="s">
        <v>531</v>
      </c>
      <c r="C8" s="951"/>
      <c r="D8" s="951"/>
      <c r="E8" s="951"/>
      <c r="F8" s="951"/>
      <c r="G8" s="951"/>
      <c r="H8" s="951"/>
      <c r="I8" s="951"/>
      <c r="J8" s="951"/>
      <c r="K8" s="951"/>
      <c r="L8" s="951"/>
      <c r="M8" s="951"/>
      <c r="N8" s="951"/>
      <c r="O8" s="951"/>
      <c r="P8" s="951"/>
      <c r="Q8" s="951"/>
      <c r="R8" s="756"/>
      <c r="S8" s="756"/>
    </row>
    <row r="9" spans="1:20" ht="49.5" customHeight="1" x14ac:dyDescent="0.2">
      <c r="B9" s="951" t="s">
        <v>532</v>
      </c>
      <c r="C9" s="951"/>
      <c r="D9" s="951"/>
      <c r="E9" s="951"/>
      <c r="F9" s="951"/>
      <c r="G9" s="951"/>
      <c r="H9" s="951"/>
      <c r="I9" s="951"/>
      <c r="J9" s="951"/>
      <c r="K9" s="951"/>
      <c r="L9" s="951"/>
      <c r="M9" s="951"/>
      <c r="N9" s="951"/>
      <c r="O9" s="951"/>
      <c r="P9" s="951"/>
      <c r="Q9" s="951"/>
      <c r="R9" s="756"/>
      <c r="S9" s="756"/>
    </row>
    <row r="10" spans="1:20" ht="49.5" customHeight="1" x14ac:dyDescent="0.2">
      <c r="B10" s="951" t="s">
        <v>533</v>
      </c>
      <c r="C10" s="951"/>
      <c r="D10" s="951"/>
      <c r="E10" s="951"/>
      <c r="F10" s="951"/>
      <c r="G10" s="951"/>
      <c r="H10" s="951"/>
      <c r="I10" s="951"/>
      <c r="J10" s="951"/>
      <c r="K10" s="951"/>
      <c r="L10" s="951"/>
      <c r="M10" s="951"/>
      <c r="N10" s="951"/>
      <c r="O10" s="951"/>
      <c r="P10" s="951"/>
      <c r="Q10" s="951"/>
      <c r="R10" s="756"/>
      <c r="S10" s="756"/>
    </row>
    <row r="11" spans="1:20" ht="49.5" customHeight="1" x14ac:dyDescent="0.2">
      <c r="B11" s="951" t="s">
        <v>534</v>
      </c>
      <c r="C11" s="951"/>
      <c r="D11" s="951"/>
      <c r="E11" s="951"/>
      <c r="F11" s="951"/>
      <c r="G11" s="951"/>
      <c r="H11" s="951"/>
      <c r="I11" s="951"/>
      <c r="J11" s="951"/>
      <c r="K11" s="951"/>
      <c r="L11" s="951"/>
      <c r="M11" s="951"/>
      <c r="N11" s="951"/>
      <c r="O11" s="951"/>
      <c r="P11" s="951"/>
      <c r="Q11" s="951"/>
      <c r="R11" s="756"/>
      <c r="S11" s="756"/>
      <c r="T11" s="758"/>
    </row>
    <row r="12" spans="1:20" ht="68.25" customHeight="1" x14ac:dyDescent="0.2">
      <c r="B12" s="951" t="s">
        <v>535</v>
      </c>
      <c r="C12" s="951"/>
      <c r="D12" s="951"/>
      <c r="E12" s="951"/>
      <c r="F12" s="951"/>
      <c r="G12" s="951"/>
      <c r="H12" s="951"/>
      <c r="I12" s="951"/>
      <c r="J12" s="951"/>
      <c r="K12" s="951"/>
      <c r="L12" s="951"/>
      <c r="M12" s="951"/>
      <c r="N12" s="951"/>
      <c r="O12" s="951"/>
      <c r="P12" s="951"/>
      <c r="Q12" s="951"/>
      <c r="R12" s="756"/>
      <c r="S12" s="756"/>
    </row>
    <row r="13" spans="1:20" ht="78.75" customHeight="1" x14ac:dyDescent="0.2">
      <c r="B13" s="951" t="s">
        <v>536</v>
      </c>
      <c r="C13" s="951"/>
      <c r="D13" s="951"/>
      <c r="E13" s="951"/>
      <c r="F13" s="951"/>
      <c r="G13" s="951"/>
      <c r="H13" s="951"/>
      <c r="I13" s="951"/>
      <c r="J13" s="951"/>
      <c r="K13" s="951"/>
      <c r="L13" s="951"/>
      <c r="M13" s="951"/>
      <c r="N13" s="951"/>
      <c r="O13" s="951"/>
      <c r="P13" s="951"/>
      <c r="Q13" s="951"/>
      <c r="R13" s="756"/>
      <c r="S13" s="756"/>
    </row>
    <row r="14" spans="1:20" ht="84" customHeight="1" x14ac:dyDescent="0.2">
      <c r="B14" s="951" t="s">
        <v>537</v>
      </c>
      <c r="C14" s="951"/>
      <c r="D14" s="951"/>
      <c r="E14" s="951"/>
      <c r="F14" s="951"/>
      <c r="G14" s="951"/>
      <c r="H14" s="951"/>
      <c r="I14" s="951"/>
      <c r="J14" s="951"/>
      <c r="K14" s="951"/>
      <c r="L14" s="951"/>
      <c r="M14" s="951"/>
      <c r="N14" s="951"/>
      <c r="O14" s="951"/>
      <c r="P14" s="951"/>
      <c r="Q14" s="951"/>
      <c r="R14" s="756"/>
      <c r="S14" s="756"/>
    </row>
    <row r="15" spans="1:20" ht="80.25" customHeight="1" x14ac:dyDescent="0.2">
      <c r="B15" s="951" t="s">
        <v>538</v>
      </c>
      <c r="C15" s="951"/>
      <c r="D15" s="951"/>
      <c r="E15" s="951"/>
      <c r="F15" s="951"/>
      <c r="G15" s="951"/>
      <c r="H15" s="951"/>
      <c r="I15" s="951"/>
      <c r="J15" s="951"/>
      <c r="K15" s="951"/>
      <c r="L15" s="951"/>
      <c r="M15" s="951"/>
      <c r="N15" s="951"/>
      <c r="O15" s="951"/>
      <c r="P15" s="951"/>
      <c r="Q15" s="951"/>
      <c r="R15" s="756"/>
      <c r="S15" s="756"/>
    </row>
    <row r="16" spans="1:20" ht="66.75" customHeight="1" x14ac:dyDescent="0.2">
      <c r="B16" s="951" t="s">
        <v>539</v>
      </c>
      <c r="C16" s="951"/>
      <c r="D16" s="951"/>
      <c r="E16" s="951"/>
      <c r="F16" s="951"/>
      <c r="G16" s="951"/>
      <c r="H16" s="951"/>
      <c r="I16" s="951"/>
      <c r="J16" s="951"/>
      <c r="K16" s="951"/>
      <c r="L16" s="951"/>
      <c r="M16" s="951"/>
      <c r="N16" s="951"/>
      <c r="O16" s="951"/>
      <c r="P16" s="951"/>
      <c r="Q16" s="951"/>
      <c r="R16" s="756"/>
      <c r="S16" s="756"/>
    </row>
    <row r="17" spans="2:19" ht="90.75" customHeight="1" x14ac:dyDescent="0.2">
      <c r="B17" s="951" t="s">
        <v>540</v>
      </c>
      <c r="C17" s="951"/>
      <c r="D17" s="951"/>
      <c r="E17" s="951"/>
      <c r="F17" s="951"/>
      <c r="G17" s="951"/>
      <c r="H17" s="951"/>
      <c r="I17" s="951"/>
      <c r="J17" s="951"/>
      <c r="K17" s="951"/>
      <c r="L17" s="951"/>
      <c r="M17" s="951"/>
      <c r="N17" s="951"/>
      <c r="O17" s="951"/>
      <c r="P17" s="951"/>
      <c r="Q17" s="951"/>
      <c r="R17" s="756"/>
      <c r="S17" s="756"/>
    </row>
    <row r="18" spans="2:19" ht="51.75" customHeight="1" x14ac:dyDescent="0.2">
      <c r="B18" s="951" t="s">
        <v>541</v>
      </c>
      <c r="C18" s="951"/>
      <c r="D18" s="951"/>
      <c r="E18" s="951"/>
      <c r="F18" s="951"/>
      <c r="G18" s="951"/>
      <c r="H18" s="951"/>
      <c r="I18" s="951"/>
      <c r="J18" s="951"/>
      <c r="K18" s="951"/>
      <c r="L18" s="951"/>
      <c r="M18" s="951"/>
      <c r="N18" s="951"/>
      <c r="O18" s="951"/>
      <c r="P18" s="951"/>
      <c r="Q18" s="951"/>
      <c r="R18" s="756"/>
      <c r="S18" s="756"/>
    </row>
    <row r="19" spans="2:19" ht="49.5" customHeight="1" x14ac:dyDescent="0.2">
      <c r="B19" s="951" t="s">
        <v>542</v>
      </c>
      <c r="C19" s="951"/>
      <c r="D19" s="951"/>
      <c r="E19" s="951"/>
      <c r="F19" s="951"/>
      <c r="G19" s="951"/>
      <c r="H19" s="951"/>
      <c r="I19" s="951"/>
      <c r="J19" s="951"/>
      <c r="K19" s="951"/>
      <c r="L19" s="951"/>
      <c r="M19" s="951"/>
      <c r="N19" s="951"/>
      <c r="O19" s="951"/>
      <c r="P19" s="951"/>
      <c r="Q19" s="951"/>
      <c r="R19" s="756"/>
      <c r="S19" s="756"/>
    </row>
    <row r="20" spans="2:19" ht="70.5" customHeight="1" x14ac:dyDescent="0.2">
      <c r="B20" s="951" t="s">
        <v>543</v>
      </c>
      <c r="C20" s="951"/>
      <c r="D20" s="951"/>
      <c r="E20" s="951"/>
      <c r="F20" s="951"/>
      <c r="G20" s="951"/>
      <c r="H20" s="951"/>
      <c r="I20" s="951"/>
      <c r="J20" s="951"/>
      <c r="K20" s="951"/>
      <c r="L20" s="951"/>
      <c r="M20" s="951"/>
      <c r="N20" s="951"/>
      <c r="O20" s="951"/>
      <c r="P20" s="951"/>
      <c r="Q20" s="951"/>
      <c r="R20" s="756"/>
      <c r="S20" s="756"/>
    </row>
    <row r="21" spans="2:19" ht="63" customHeight="1" x14ac:dyDescent="0.2">
      <c r="B21" s="951" t="s">
        <v>544</v>
      </c>
      <c r="C21" s="951"/>
      <c r="D21" s="951"/>
      <c r="E21" s="951"/>
      <c r="F21" s="951"/>
      <c r="G21" s="951"/>
      <c r="H21" s="951"/>
      <c r="I21" s="951"/>
      <c r="J21" s="951"/>
      <c r="K21" s="951"/>
      <c r="L21" s="951"/>
      <c r="M21" s="951"/>
      <c r="N21" s="951"/>
      <c r="O21" s="951"/>
      <c r="P21" s="951"/>
      <c r="Q21" s="951"/>
      <c r="R21" s="756"/>
      <c r="S21" s="756"/>
    </row>
  </sheetData>
  <mergeCells count="20">
    <mergeCell ref="B20:Q20"/>
    <mergeCell ref="B21:Q21"/>
    <mergeCell ref="B14:Q14"/>
    <mergeCell ref="B15:Q15"/>
    <mergeCell ref="B16:Q16"/>
    <mergeCell ref="B17:Q17"/>
    <mergeCell ref="B18:Q18"/>
    <mergeCell ref="B19:Q19"/>
    <mergeCell ref="A1:Q1"/>
    <mergeCell ref="B13:Q13"/>
    <mergeCell ref="B3:Q3"/>
    <mergeCell ref="B4:Q4"/>
    <mergeCell ref="B5:Q5"/>
    <mergeCell ref="B6:Q6"/>
    <mergeCell ref="B7:Q7"/>
    <mergeCell ref="B8:Q8"/>
    <mergeCell ref="B9:Q9"/>
    <mergeCell ref="B10:Q10"/>
    <mergeCell ref="B11:Q11"/>
    <mergeCell ref="B12:Q12"/>
  </mergeCells>
  <pageMargins left="0.7" right="0.7" top="0.75" bottom="0.75" header="0.3" footer="0.3"/>
  <pageSetup scale="5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codeName="Sheet7">
    <tabColor rgb="FF008578"/>
  </sheetPr>
  <dimension ref="A1:AS64956"/>
  <sheetViews>
    <sheetView showGridLines="0" zoomScaleNormal="100" zoomScaleSheetLayoutView="75" workbookViewId="0">
      <pane xSplit="2" ySplit="10" topLeftCell="C11" activePane="bottomRight" state="frozen"/>
      <selection pane="topRight" activeCell="C1" sqref="C1"/>
      <selection pane="bottomLeft" activeCell="A11" sqref="A11"/>
      <selection pane="bottomRight"/>
    </sheetView>
  </sheetViews>
  <sheetFormatPr defaultColWidth="12.42578125" defaultRowHeight="24.75" customHeight="1" x14ac:dyDescent="0.25"/>
  <cols>
    <col min="1" max="1" width="4.42578125" style="1" bestFit="1" customWidth="1"/>
    <col min="2" max="3" width="2.28515625" style="1" customWidth="1"/>
    <col min="4" max="4" width="11.42578125" style="1" customWidth="1"/>
    <col min="5" max="5" width="25.42578125" style="1" customWidth="1"/>
    <col min="6" max="6" width="5.85546875" style="1" customWidth="1"/>
    <col min="7" max="7" width="8" style="1" customWidth="1"/>
    <col min="8" max="8" width="20.140625" style="1" customWidth="1"/>
    <col min="9" max="9" width="2.28515625" style="1" customWidth="1"/>
    <col min="10" max="10" width="10.85546875" style="1" customWidth="1"/>
    <col min="11" max="11" width="3.42578125" style="1" customWidth="1"/>
    <col min="12" max="12" width="16.85546875" style="2" customWidth="1"/>
    <col min="13" max="13" width="2.28515625" style="1" customWidth="1"/>
    <col min="14" max="14" width="14.7109375" style="1" customWidth="1"/>
    <col min="15" max="15" width="2.28515625" style="1" customWidth="1"/>
    <col min="16" max="16" width="17.140625" style="231" customWidth="1"/>
    <col min="17" max="17" width="2.28515625" style="1" customWidth="1"/>
    <col min="18" max="18" width="12.42578125" style="1" customWidth="1"/>
    <col min="19" max="19" width="32" style="1" customWidth="1"/>
    <col min="20" max="20" width="12.42578125" style="1" customWidth="1"/>
    <col min="21" max="22" width="8.7109375" style="3" customWidth="1"/>
    <col min="23" max="23" width="8.7109375" style="1" customWidth="1"/>
    <col min="24" max="25" width="8.7109375" style="759" customWidth="1"/>
    <col min="26" max="26" width="39.85546875" style="759" customWidth="1"/>
    <col min="27" max="27" width="11" style="759" customWidth="1"/>
    <col min="28" max="28" width="10.28515625" style="39" customWidth="1"/>
    <col min="29" max="30" width="14.28515625" style="46" customWidth="1"/>
    <col min="31" max="33" width="16.140625" style="46" customWidth="1"/>
    <col min="34" max="34" width="17.5703125" style="46" customWidth="1"/>
    <col min="35" max="35" width="12.42578125" style="759"/>
    <col min="36" max="37" width="12.85546875" style="759" bestFit="1" customWidth="1"/>
    <col min="38" max="39" width="12.85546875" style="18" bestFit="1" customWidth="1"/>
    <col min="40" max="45" width="12.42578125" style="18"/>
    <col min="46" max="16384" width="12.42578125" style="1"/>
  </cols>
  <sheetData>
    <row r="1" spans="1:45" s="15" customFormat="1" ht="19.5" thickBot="1" x14ac:dyDescent="0.35">
      <c r="A1" s="86">
        <v>1</v>
      </c>
      <c r="B1" s="87"/>
      <c r="C1" s="87"/>
      <c r="D1" s="88" t="s">
        <v>507</v>
      </c>
      <c r="E1" s="87"/>
      <c r="F1" s="87"/>
      <c r="G1" s="87"/>
      <c r="H1" s="87"/>
      <c r="I1" s="87"/>
      <c r="J1" s="87"/>
      <c r="K1" s="87"/>
      <c r="L1" s="89"/>
      <c r="M1" s="87"/>
      <c r="N1" s="87"/>
      <c r="O1" s="87"/>
      <c r="P1" s="211"/>
      <c r="Q1" s="90"/>
      <c r="R1" s="87"/>
      <c r="S1" s="91"/>
      <c r="T1" s="16"/>
      <c r="U1" s="16"/>
      <c r="V1" s="16"/>
      <c r="W1" s="16"/>
      <c r="X1" s="40"/>
      <c r="Y1" s="40"/>
      <c r="Z1" s="40"/>
      <c r="AA1" s="40"/>
      <c r="AB1" s="40"/>
      <c r="AC1" s="45"/>
      <c r="AD1" s="45"/>
      <c r="AE1" s="45"/>
      <c r="AF1" s="45"/>
      <c r="AG1" s="45"/>
      <c r="AH1" s="45"/>
      <c r="AI1" s="40"/>
      <c r="AJ1" s="40"/>
      <c r="AK1" s="40"/>
      <c r="AL1" s="43"/>
      <c r="AM1" s="43"/>
      <c r="AN1" s="43"/>
      <c r="AO1" s="43"/>
      <c r="AP1" s="43"/>
      <c r="AQ1" s="43"/>
      <c r="AR1" s="43"/>
      <c r="AS1" s="43"/>
    </row>
    <row r="2" spans="1:45" ht="24.75" customHeight="1" x14ac:dyDescent="0.25">
      <c r="A2" s="92"/>
      <c r="B2" s="92"/>
      <c r="C2" s="92"/>
      <c r="D2" s="92"/>
      <c r="E2" s="92"/>
      <c r="F2" s="92"/>
      <c r="G2" s="92"/>
      <c r="H2" s="92"/>
      <c r="I2" s="92"/>
      <c r="J2" s="92"/>
      <c r="K2" s="92"/>
      <c r="L2" s="93"/>
      <c r="M2" s="92"/>
      <c r="N2" s="92"/>
      <c r="O2" s="92"/>
      <c r="P2" s="212"/>
      <c r="Q2" s="92"/>
      <c r="R2" s="92"/>
      <c r="S2" s="92"/>
    </row>
    <row r="3" spans="1:45" s="4" customFormat="1" ht="24.75" customHeight="1" x14ac:dyDescent="0.25">
      <c r="A3" s="95"/>
      <c r="B3" s="95"/>
      <c r="C3" s="95"/>
      <c r="D3" s="96" t="s">
        <v>0</v>
      </c>
      <c r="E3" s="931" t="s">
        <v>20</v>
      </c>
      <c r="F3" s="932"/>
      <c r="G3" s="932"/>
      <c r="H3" s="932"/>
      <c r="I3" s="932"/>
      <c r="J3" s="932"/>
      <c r="K3" s="932"/>
      <c r="L3" s="932"/>
      <c r="M3" s="933"/>
      <c r="N3" s="97" t="s">
        <v>1</v>
      </c>
      <c r="O3" s="934" t="s">
        <v>20</v>
      </c>
      <c r="P3" s="935"/>
      <c r="Q3" s="936"/>
      <c r="R3" s="95"/>
      <c r="S3" s="98"/>
      <c r="U3" s="5"/>
      <c r="V3" s="5"/>
      <c r="X3" s="760"/>
      <c r="Y3" s="760"/>
      <c r="Z3" s="760"/>
      <c r="AA3" s="760"/>
      <c r="AB3" s="37"/>
      <c r="AC3" s="38"/>
      <c r="AD3" s="38"/>
      <c r="AE3" s="38"/>
      <c r="AF3" s="38"/>
      <c r="AG3" s="38"/>
      <c r="AH3" s="38"/>
      <c r="AI3" s="760"/>
      <c r="AJ3" s="760"/>
      <c r="AK3" s="760"/>
      <c r="AL3" s="17"/>
      <c r="AM3" s="17"/>
      <c r="AN3" s="17"/>
      <c r="AO3" s="17"/>
      <c r="AP3" s="17"/>
      <c r="AQ3" s="17"/>
      <c r="AR3" s="17"/>
      <c r="AS3" s="17"/>
    </row>
    <row r="4" spans="1:45" ht="24.75" customHeight="1" x14ac:dyDescent="0.25">
      <c r="A4" s="99"/>
      <c r="B4" s="99"/>
      <c r="C4" s="99"/>
      <c r="D4" s="100"/>
      <c r="E4" s="101"/>
      <c r="F4" s="101"/>
      <c r="G4" s="102"/>
      <c r="H4" s="102"/>
      <c r="I4" s="102"/>
      <c r="J4" s="102"/>
      <c r="K4" s="102"/>
      <c r="L4" s="103"/>
      <c r="M4" s="102"/>
      <c r="N4" s="104"/>
      <c r="O4" s="105"/>
      <c r="P4" s="213"/>
      <c r="Q4" s="106"/>
      <c r="R4" s="99"/>
      <c r="S4" s="92"/>
    </row>
    <row r="5" spans="1:45" s="4" customFormat="1" ht="24.75" customHeight="1" x14ac:dyDescent="0.25">
      <c r="A5" s="203"/>
      <c r="B5" s="203"/>
      <c r="C5" s="204"/>
      <c r="D5" s="203"/>
      <c r="E5" s="205"/>
      <c r="F5" s="205"/>
      <c r="G5" s="206"/>
      <c r="H5" s="206"/>
      <c r="I5" s="206"/>
      <c r="J5" s="207" t="s">
        <v>60</v>
      </c>
      <c r="K5" s="205"/>
      <c r="L5" s="208"/>
      <c r="M5" s="205"/>
      <c r="N5" s="205" t="str">
        <f>IF(OR($A$1&lt;1,$A$1&gt;7),'READ ME!'!$B$260,CHOOSE($A$1+1,'READ ME!'!$B$260,'READ ME!'!$B$254,'READ ME!'!$B$255,'READ ME!'!$B$256,'READ ME!'!$B$257,'READ ME!'!$B$258,'READ ME!'!$B$259,'READ ME!'!$B$260))</f>
        <v>Under $1,250,000</v>
      </c>
      <c r="O5" s="205"/>
      <c r="P5" s="214"/>
      <c r="Q5" s="209"/>
      <c r="R5" s="209"/>
      <c r="S5" s="210"/>
      <c r="U5" s="5"/>
      <c r="V5" s="5"/>
      <c r="X5" s="760"/>
      <c r="Y5" s="760"/>
      <c r="Z5" s="760"/>
      <c r="AA5" s="760"/>
      <c r="AB5" s="37"/>
      <c r="AC5" s="38"/>
      <c r="AD5" s="38"/>
      <c r="AE5" s="38"/>
      <c r="AF5" s="38"/>
      <c r="AG5" s="38"/>
      <c r="AH5" s="38"/>
      <c r="AI5" s="760"/>
      <c r="AJ5" s="760"/>
      <c r="AK5" s="760"/>
      <c r="AL5" s="17"/>
      <c r="AM5" s="17"/>
      <c r="AN5" s="17"/>
      <c r="AO5" s="17"/>
      <c r="AP5" s="17"/>
      <c r="AQ5" s="17"/>
      <c r="AR5" s="17"/>
      <c r="AS5" s="17"/>
    </row>
    <row r="6" spans="1:45" ht="24.75" customHeight="1" x14ac:dyDescent="0.25">
      <c r="A6" s="107"/>
      <c r="B6" s="107"/>
      <c r="C6" s="107"/>
      <c r="D6" s="107"/>
      <c r="E6" s="107"/>
      <c r="F6" s="107"/>
      <c r="G6" s="107"/>
      <c r="H6" s="107"/>
      <c r="I6" s="107"/>
      <c r="J6" s="107"/>
      <c r="K6" s="107"/>
      <c r="L6" s="104"/>
      <c r="M6" s="107"/>
      <c r="N6" s="107"/>
      <c r="O6" s="107"/>
      <c r="P6" s="215"/>
      <c r="Q6" s="107"/>
      <c r="R6" s="107"/>
      <c r="S6" s="92"/>
    </row>
    <row r="7" spans="1:45" s="44" customFormat="1" ht="24.75" customHeight="1" x14ac:dyDescent="0.25">
      <c r="A7" s="109"/>
      <c r="B7" s="110"/>
      <c r="C7" s="109"/>
      <c r="D7" s="109"/>
      <c r="E7" s="111"/>
      <c r="F7" s="112" t="s">
        <v>515</v>
      </c>
      <c r="G7" s="113"/>
      <c r="H7" s="114"/>
      <c r="I7" s="113"/>
      <c r="J7" s="115" t="s">
        <v>483</v>
      </c>
      <c r="K7" s="116"/>
      <c r="L7" s="117"/>
      <c r="M7" s="116"/>
      <c r="N7" s="116"/>
      <c r="O7" s="116"/>
      <c r="P7" s="215"/>
      <c r="Q7" s="116"/>
      <c r="R7" s="116"/>
      <c r="S7" s="118"/>
      <c r="X7" s="759"/>
      <c r="Y7" s="759"/>
      <c r="Z7" s="759"/>
      <c r="AA7" s="759"/>
      <c r="AB7" s="39"/>
      <c r="AC7" s="46"/>
      <c r="AD7" s="46"/>
      <c r="AE7" s="46"/>
      <c r="AF7" s="46"/>
      <c r="AG7" s="46"/>
      <c r="AH7" s="46"/>
      <c r="AI7" s="759"/>
      <c r="AJ7" s="759"/>
      <c r="AK7" s="759"/>
    </row>
    <row r="8" spans="1:45" ht="24.75" customHeight="1" x14ac:dyDescent="0.25">
      <c r="A8" s="107"/>
      <c r="B8" s="107"/>
      <c r="C8" s="107"/>
      <c r="D8" s="107"/>
      <c r="E8" s="119"/>
      <c r="F8" s="120"/>
      <c r="G8" s="107"/>
      <c r="H8" s="107"/>
      <c r="I8" s="107"/>
      <c r="J8" s="107"/>
      <c r="K8" s="107"/>
      <c r="L8" s="104"/>
      <c r="M8" s="107"/>
      <c r="N8" s="107"/>
      <c r="O8" s="107"/>
      <c r="P8" s="215"/>
      <c r="Q8" s="107"/>
      <c r="R8" s="107"/>
      <c r="S8" s="92"/>
    </row>
    <row r="9" spans="1:45" s="824" customFormat="1" ht="24.75" customHeight="1" x14ac:dyDescent="0.25">
      <c r="A9" s="107"/>
      <c r="B9" s="107"/>
      <c r="C9" s="107"/>
      <c r="D9" s="107"/>
      <c r="E9" s="107"/>
      <c r="F9" s="107"/>
      <c r="G9" s="107"/>
      <c r="H9" s="106" t="s">
        <v>106</v>
      </c>
      <c r="I9" s="107"/>
      <c r="J9" s="100"/>
      <c r="K9" s="107"/>
      <c r="L9" s="930" t="s">
        <v>3</v>
      </c>
      <c r="M9" s="930"/>
      <c r="N9" s="930"/>
      <c r="O9" s="107"/>
      <c r="P9" s="822" t="s">
        <v>74</v>
      </c>
      <c r="Q9" s="162"/>
      <c r="R9" s="823"/>
      <c r="S9" s="162"/>
      <c r="U9" s="825"/>
      <c r="V9" s="825"/>
      <c r="X9" s="826"/>
      <c r="Y9" s="826"/>
      <c r="Z9" s="826"/>
      <c r="AA9" s="826"/>
      <c r="AB9" s="827"/>
      <c r="AC9" s="828"/>
      <c r="AD9" s="828"/>
      <c r="AE9" s="828"/>
      <c r="AF9" s="828"/>
      <c r="AG9" s="828"/>
      <c r="AH9" s="828"/>
      <c r="AI9" s="826"/>
      <c r="AJ9" s="826"/>
      <c r="AK9" s="826"/>
      <c r="AL9" s="829"/>
      <c r="AM9" s="829"/>
      <c r="AN9" s="829"/>
      <c r="AO9" s="829"/>
      <c r="AP9" s="829"/>
      <c r="AQ9" s="829"/>
      <c r="AR9" s="829"/>
      <c r="AS9" s="829"/>
    </row>
    <row r="10" spans="1:45" s="824" customFormat="1" ht="24.75" customHeight="1" x14ac:dyDescent="0.25">
      <c r="A10" s="830"/>
      <c r="B10" s="107"/>
      <c r="C10" s="831" t="s">
        <v>78</v>
      </c>
      <c r="D10" s="832"/>
      <c r="E10" s="832"/>
      <c r="F10" s="106"/>
      <c r="G10" s="107"/>
      <c r="H10" s="833" t="s">
        <v>482</v>
      </c>
      <c r="I10" s="834"/>
      <c r="J10" s="835" t="s">
        <v>145</v>
      </c>
      <c r="K10" s="107"/>
      <c r="L10" s="836" t="s">
        <v>107</v>
      </c>
      <c r="M10" s="107"/>
      <c r="N10" s="831" t="s">
        <v>7</v>
      </c>
      <c r="O10" s="107"/>
      <c r="P10" s="837" t="s">
        <v>32</v>
      </c>
      <c r="Q10" s="162"/>
      <c r="R10" s="938" t="s">
        <v>105</v>
      </c>
      <c r="S10" s="938"/>
      <c r="U10" s="825"/>
      <c r="V10" s="838"/>
      <c r="W10" s="839"/>
      <c r="X10" s="840"/>
      <c r="Y10" s="840"/>
      <c r="Z10" s="840"/>
      <c r="AA10" s="826"/>
      <c r="AB10" s="827"/>
      <c r="AC10" s="828"/>
      <c r="AD10" s="828"/>
      <c r="AE10" s="828"/>
      <c r="AF10" s="828"/>
      <c r="AG10" s="828"/>
      <c r="AH10" s="828"/>
      <c r="AI10" s="826"/>
      <c r="AJ10" s="826"/>
      <c r="AK10" s="826"/>
      <c r="AL10" s="829"/>
      <c r="AM10" s="829"/>
      <c r="AN10" s="829"/>
      <c r="AO10" s="829"/>
      <c r="AP10" s="829"/>
      <c r="AQ10" s="829"/>
      <c r="AR10" s="829"/>
      <c r="AS10" s="829"/>
    </row>
    <row r="11" spans="1:45" ht="24.75" customHeight="1" x14ac:dyDescent="0.25">
      <c r="A11" s="92"/>
      <c r="B11" s="92"/>
      <c r="C11" s="92"/>
      <c r="D11" s="92"/>
      <c r="E11" s="92"/>
      <c r="F11" s="92"/>
      <c r="G11" s="94"/>
      <c r="H11" s="122"/>
      <c r="I11" s="94"/>
      <c r="J11" s="92"/>
      <c r="K11" s="92"/>
      <c r="L11" s="123"/>
      <c r="M11" s="92"/>
      <c r="N11" s="92"/>
      <c r="O11" s="92"/>
      <c r="P11" s="212"/>
      <c r="Q11" s="124"/>
      <c r="R11" s="124"/>
      <c r="S11" s="124"/>
    </row>
    <row r="12" spans="1:45" s="4" customFormat="1" ht="24.75" customHeight="1" x14ac:dyDescent="0.25">
      <c r="A12" s="98"/>
      <c r="B12" s="98"/>
      <c r="C12" s="125" t="s">
        <v>79</v>
      </c>
      <c r="D12" s="98"/>
      <c r="E12" s="126"/>
      <c r="F12" s="126"/>
      <c r="G12" s="127"/>
      <c r="H12" s="127"/>
      <c r="I12" s="127"/>
      <c r="J12" s="126"/>
      <c r="K12" s="126"/>
      <c r="L12" s="128"/>
      <c r="M12" s="126"/>
      <c r="N12" s="126"/>
      <c r="O12" s="126"/>
      <c r="P12" s="216"/>
      <c r="Q12" s="129"/>
      <c r="R12" s="129"/>
      <c r="S12" s="129"/>
      <c r="T12" s="6"/>
      <c r="U12" s="5"/>
      <c r="V12" s="5"/>
      <c r="X12" s="760"/>
      <c r="Y12" s="760"/>
      <c r="Z12" s="760"/>
      <c r="AA12" s="760"/>
      <c r="AB12" s="37"/>
      <c r="AC12" s="761" t="s">
        <v>10</v>
      </c>
      <c r="AD12" s="47">
        <v>1250</v>
      </c>
      <c r="AE12" s="47">
        <v>2500</v>
      </c>
      <c r="AF12" s="47">
        <v>5000</v>
      </c>
      <c r="AG12" s="761">
        <v>10000</v>
      </c>
      <c r="AH12" s="761" t="s">
        <v>91</v>
      </c>
      <c r="AI12" s="762"/>
      <c r="AJ12" s="760"/>
      <c r="AK12" s="760"/>
      <c r="AL12" s="17"/>
      <c r="AM12" s="17"/>
      <c r="AN12" s="17"/>
      <c r="AO12" s="17"/>
      <c r="AP12" s="17"/>
      <c r="AQ12" s="17"/>
      <c r="AR12" s="17"/>
      <c r="AS12" s="17"/>
    </row>
    <row r="13" spans="1:45" s="4" customFormat="1" ht="24.75" customHeight="1" x14ac:dyDescent="0.25">
      <c r="A13" s="98"/>
      <c r="B13" s="130"/>
      <c r="C13" s="130" t="s">
        <v>98</v>
      </c>
      <c r="D13" s="130"/>
      <c r="E13" s="130"/>
      <c r="F13" s="130"/>
      <c r="G13" s="130"/>
      <c r="H13" s="130"/>
      <c r="I13" s="130"/>
      <c r="J13" s="130"/>
      <c r="K13" s="130"/>
      <c r="L13" s="130"/>
      <c r="M13" s="130"/>
      <c r="N13" s="130"/>
      <c r="O13" s="130"/>
      <c r="P13" s="217"/>
      <c r="Q13" s="131"/>
      <c r="R13" s="131"/>
      <c r="S13" s="131"/>
      <c r="U13" s="5"/>
      <c r="V13" s="5"/>
      <c r="X13" s="760"/>
      <c r="Y13" s="760"/>
      <c r="Z13" s="763" t="s">
        <v>149</v>
      </c>
      <c r="AA13" s="763"/>
      <c r="AB13" s="37"/>
      <c r="AC13" s="38">
        <v>1</v>
      </c>
      <c r="AD13" s="38">
        <v>2</v>
      </c>
      <c r="AE13" s="38">
        <v>3</v>
      </c>
      <c r="AF13" s="38">
        <v>4</v>
      </c>
      <c r="AG13" s="38">
        <v>5</v>
      </c>
      <c r="AH13" s="38">
        <v>6</v>
      </c>
      <c r="AI13" s="760"/>
      <c r="AJ13" s="760"/>
      <c r="AK13" s="760"/>
      <c r="AL13" s="17"/>
      <c r="AM13" s="17"/>
      <c r="AN13" s="17"/>
      <c r="AO13" s="17"/>
      <c r="AP13" s="17"/>
      <c r="AQ13" s="17"/>
      <c r="AR13" s="17"/>
      <c r="AS13" s="17"/>
    </row>
    <row r="14" spans="1:45" ht="24.75" customHeight="1" x14ac:dyDescent="0.25">
      <c r="A14" s="92"/>
      <c r="B14" s="132"/>
      <c r="C14" s="92"/>
      <c r="D14" s="133" t="s">
        <v>99</v>
      </c>
      <c r="E14" s="92"/>
      <c r="F14" s="92"/>
      <c r="G14" s="134" t="s">
        <v>19</v>
      </c>
      <c r="H14" s="135">
        <v>0</v>
      </c>
      <c r="I14" s="92"/>
      <c r="J14" s="136" t="e">
        <f>+(H14/GR)*100</f>
        <v>#DIV/0!</v>
      </c>
      <c r="K14" s="137" t="s">
        <v>11</v>
      </c>
      <c r="L14" s="138">
        <f>IF(OR($A$1&lt;1,$A$1&gt;7),0,HLOOKUP($A$1,TABLE,+AB14+1))</f>
        <v>39.144300000000001</v>
      </c>
      <c r="M14" s="139"/>
      <c r="N14" s="137" t="s">
        <v>12</v>
      </c>
      <c r="O14" s="139"/>
      <c r="P14" s="218" t="e">
        <f>IF(ISTEXT(+L14),"   N/A",ABS(+$L14-$J14))</f>
        <v>#DIV/0!</v>
      </c>
      <c r="Q14" s="124"/>
      <c r="R14" s="140"/>
      <c r="S14" s="140"/>
      <c r="Z14" s="759" t="s">
        <v>311</v>
      </c>
      <c r="AA14" s="764"/>
      <c r="AB14" s="39">
        <v>1</v>
      </c>
      <c r="AC14" s="46">
        <v>39.144300000000001</v>
      </c>
      <c r="AD14" s="46">
        <v>47.870200000000004</v>
      </c>
      <c r="AE14" s="46">
        <v>53.273499999999999</v>
      </c>
      <c r="AF14" s="46">
        <v>53.761199999999995</v>
      </c>
      <c r="AG14" s="46">
        <v>50.569099999999999</v>
      </c>
      <c r="AH14" s="46">
        <v>53.557400000000001</v>
      </c>
      <c r="AJ14" s="46"/>
      <c r="AK14" s="46"/>
      <c r="AL14" s="7"/>
      <c r="AM14" s="7"/>
    </row>
    <row r="15" spans="1:45" ht="24.75" customHeight="1" x14ac:dyDescent="0.25">
      <c r="A15" s="92"/>
      <c r="B15" s="132"/>
      <c r="C15" s="92"/>
      <c r="D15" s="133" t="s">
        <v>100</v>
      </c>
      <c r="E15" s="92"/>
      <c r="F15" s="92"/>
      <c r="G15" s="134" t="s">
        <v>19</v>
      </c>
      <c r="H15" s="135">
        <v>0</v>
      </c>
      <c r="I15" s="92"/>
      <c r="J15" s="136" t="e">
        <f>+(H15/GR)*100</f>
        <v>#DIV/0!</v>
      </c>
      <c r="K15" s="137" t="s">
        <v>11</v>
      </c>
      <c r="L15" s="138">
        <f>IF(OR($A$1&lt;1,$A$1&gt;7),0,HLOOKUP($A$1,TABLE,+AB15+1))</f>
        <v>0.1895</v>
      </c>
      <c r="M15" s="139"/>
      <c r="N15" s="137" t="s">
        <v>12</v>
      </c>
      <c r="O15" s="139"/>
      <c r="P15" s="218" t="e">
        <f>IF(ISTEXT(+L15),"   N/A",ABS(+$L15-$J15))</f>
        <v>#DIV/0!</v>
      </c>
      <c r="Q15" s="124"/>
      <c r="R15" s="140"/>
      <c r="S15" s="140"/>
      <c r="Z15" s="759" t="s">
        <v>312</v>
      </c>
      <c r="AA15" s="764"/>
      <c r="AB15" s="39">
        <v>2</v>
      </c>
      <c r="AC15" s="46">
        <v>0.1895</v>
      </c>
      <c r="AD15" s="46">
        <v>0.61859999999999993</v>
      </c>
      <c r="AE15" s="46">
        <v>3.7389999999999999</v>
      </c>
      <c r="AF15" s="46">
        <v>2.4396999999999998</v>
      </c>
      <c r="AG15" s="46">
        <v>2.1506999999999996</v>
      </c>
      <c r="AH15" s="46">
        <v>2.9245000000000001</v>
      </c>
      <c r="AJ15" s="46"/>
      <c r="AK15" s="46"/>
      <c r="AL15" s="7"/>
      <c r="AM15" s="7"/>
    </row>
    <row r="16" spans="1:45" ht="24.75" customHeight="1" x14ac:dyDescent="0.25">
      <c r="A16" s="92"/>
      <c r="B16" s="132"/>
      <c r="C16" s="92"/>
      <c r="D16" s="133" t="s">
        <v>101</v>
      </c>
      <c r="E16" s="92"/>
      <c r="F16" s="92"/>
      <c r="G16" s="134" t="s">
        <v>19</v>
      </c>
      <c r="H16" s="135">
        <v>0</v>
      </c>
      <c r="I16" s="92"/>
      <c r="J16" s="136" t="e">
        <f>+(H16/GR)*100</f>
        <v>#DIV/0!</v>
      </c>
      <c r="K16" s="137" t="s">
        <v>11</v>
      </c>
      <c r="L16" s="138">
        <f>IF(OR($A$1&lt;1,$A$1&gt;7),0,HLOOKUP($A$1,TABLE,+AB16+1))</f>
        <v>49.532900000000005</v>
      </c>
      <c r="M16" s="139"/>
      <c r="N16" s="137" t="s">
        <v>12</v>
      </c>
      <c r="O16" s="139"/>
      <c r="P16" s="218" t="e">
        <f>IF(ISTEXT(+L16),"   N/A",ABS(+$L16-$J16))</f>
        <v>#DIV/0!</v>
      </c>
      <c r="Q16" s="124"/>
      <c r="R16" s="140"/>
      <c r="S16" s="140"/>
      <c r="Z16" s="759" t="s">
        <v>313</v>
      </c>
      <c r="AA16" s="764"/>
      <c r="AB16" s="39">
        <v>3</v>
      </c>
      <c r="AC16" s="765">
        <v>49.532900000000005</v>
      </c>
      <c r="AD16" s="765">
        <v>36.167999999999999</v>
      </c>
      <c r="AE16" s="765">
        <v>25.5002</v>
      </c>
      <c r="AF16" s="765">
        <v>20.733799999999999</v>
      </c>
      <c r="AG16" s="765">
        <v>16.134799999999998</v>
      </c>
      <c r="AH16" s="765">
        <v>7.8399000000000001</v>
      </c>
      <c r="AI16" s="766"/>
      <c r="AJ16" s="46"/>
      <c r="AK16" s="46"/>
      <c r="AL16" s="7"/>
      <c r="AM16" s="7"/>
    </row>
    <row r="17" spans="1:45" ht="24.75" customHeight="1" x14ac:dyDescent="0.25">
      <c r="A17" s="92"/>
      <c r="B17" s="132"/>
      <c r="C17" s="92"/>
      <c r="D17" s="133" t="s">
        <v>102</v>
      </c>
      <c r="E17" s="92"/>
      <c r="F17" s="92"/>
      <c r="G17" s="134" t="s">
        <v>19</v>
      </c>
      <c r="H17" s="135">
        <v>0</v>
      </c>
      <c r="I17" s="92"/>
      <c r="J17" s="136" t="e">
        <f>+(H17/GR)*100</f>
        <v>#DIV/0!</v>
      </c>
      <c r="K17" s="137" t="s">
        <v>11</v>
      </c>
      <c r="L17" s="138">
        <f>IF(OR($A$1&lt;1,$A$1&gt;7),0,HLOOKUP($A$1,TABLE,+AB17+1))</f>
        <v>5.6028000000000002</v>
      </c>
      <c r="M17" s="139"/>
      <c r="N17" s="137" t="s">
        <v>12</v>
      </c>
      <c r="O17" s="139"/>
      <c r="P17" s="218" t="e">
        <f>IF(ISTEXT(+L17),"   N/A",ABS(+$L17-$J17))</f>
        <v>#DIV/0!</v>
      </c>
      <c r="Q17" s="124"/>
      <c r="R17" s="140" t="s">
        <v>20</v>
      </c>
      <c r="S17" s="140"/>
      <c r="Z17" s="759" t="s">
        <v>102</v>
      </c>
      <c r="AA17" s="764"/>
      <c r="AB17" s="39">
        <v>4</v>
      </c>
      <c r="AC17" s="765">
        <v>5.6028000000000002</v>
      </c>
      <c r="AD17" s="765">
        <v>9.1506000000000007</v>
      </c>
      <c r="AE17" s="765">
        <v>9.5235000000000003</v>
      </c>
      <c r="AF17" s="765">
        <v>8.7035</v>
      </c>
      <c r="AG17" s="765">
        <v>8.3247</v>
      </c>
      <c r="AH17" s="765">
        <v>6.4072000000000005</v>
      </c>
      <c r="AI17" s="766"/>
      <c r="AJ17" s="46"/>
      <c r="AK17" s="46"/>
      <c r="AL17" s="7"/>
      <c r="AM17" s="7"/>
    </row>
    <row r="18" spans="1:45" ht="24.75" customHeight="1" x14ac:dyDescent="0.25">
      <c r="A18" s="92"/>
      <c r="B18" s="132"/>
      <c r="C18" s="130" t="s">
        <v>103</v>
      </c>
      <c r="D18" s="132"/>
      <c r="E18" s="132"/>
      <c r="F18" s="132"/>
      <c r="G18" s="132"/>
      <c r="H18" s="132"/>
      <c r="I18" s="132"/>
      <c r="J18" s="141"/>
      <c r="K18" s="141"/>
      <c r="L18" s="142"/>
      <c r="M18" s="141"/>
      <c r="N18" s="143"/>
      <c r="O18" s="141"/>
      <c r="P18" s="219"/>
      <c r="Q18" s="144"/>
      <c r="R18" s="145"/>
      <c r="S18" s="145"/>
      <c r="Z18" s="767" t="s">
        <v>314</v>
      </c>
      <c r="AA18" s="764"/>
      <c r="AB18" s="39">
        <v>5</v>
      </c>
      <c r="AC18" s="765">
        <v>2.2786</v>
      </c>
      <c r="AD18" s="765">
        <v>1.8211999999999999</v>
      </c>
      <c r="AE18" s="46">
        <v>3.3773999999999997</v>
      </c>
      <c r="AF18" s="765">
        <v>8.1456999999999997</v>
      </c>
      <c r="AG18" s="765">
        <v>13.758300000000002</v>
      </c>
      <c r="AH18" s="765">
        <v>17.238300000000002</v>
      </c>
      <c r="AI18" s="766"/>
      <c r="AJ18" s="46"/>
      <c r="AK18" s="46"/>
      <c r="AL18" s="7"/>
      <c r="AM18" s="7"/>
    </row>
    <row r="19" spans="1:45" ht="24.75" customHeight="1" x14ac:dyDescent="0.25">
      <c r="A19" s="92"/>
      <c r="B19" s="132"/>
      <c r="C19" s="92"/>
      <c r="D19" s="133" t="s">
        <v>197</v>
      </c>
      <c r="E19" s="92"/>
      <c r="F19" s="92"/>
      <c r="G19" s="134" t="s">
        <v>19</v>
      </c>
      <c r="H19" s="135">
        <v>0</v>
      </c>
      <c r="I19" s="92"/>
      <c r="J19" s="136" t="e">
        <f>+(H19/GR)*100</f>
        <v>#DIV/0!</v>
      </c>
      <c r="K19" s="137" t="s">
        <v>11</v>
      </c>
      <c r="L19" s="138">
        <f>IF(OR($A$1&lt;1,$A$1&gt;7),0,HLOOKUP($A$1,TABLE,+AB18+1))</f>
        <v>2.2786</v>
      </c>
      <c r="M19" s="139"/>
      <c r="N19" s="137" t="s">
        <v>12</v>
      </c>
      <c r="O19" s="139"/>
      <c r="P19" s="218" t="e">
        <f>IF(ISTEXT(+L19),"   N/A",ABS(+$L19-$J19))</f>
        <v>#DIV/0!</v>
      </c>
      <c r="Q19" s="124"/>
      <c r="R19" s="140"/>
      <c r="S19" s="140"/>
      <c r="Z19" s="767" t="s">
        <v>315</v>
      </c>
      <c r="AA19" s="764"/>
      <c r="AB19" s="39">
        <v>6</v>
      </c>
      <c r="AC19" s="46">
        <v>0.27499999999999997</v>
      </c>
      <c r="AD19" s="46">
        <v>0.10560000000000001</v>
      </c>
      <c r="AE19" s="46">
        <v>0.34450000000000003</v>
      </c>
      <c r="AF19" s="46">
        <v>2.0621</v>
      </c>
      <c r="AG19" s="46">
        <v>5.4921999999999995</v>
      </c>
      <c r="AH19" s="46">
        <v>7.7214000000000009</v>
      </c>
      <c r="AJ19" s="46"/>
      <c r="AK19" s="46"/>
      <c r="AL19" s="7"/>
      <c r="AM19" s="7"/>
    </row>
    <row r="20" spans="1:45" ht="24.75" customHeight="1" x14ac:dyDescent="0.25">
      <c r="A20" s="92"/>
      <c r="B20" s="132"/>
      <c r="C20" s="92"/>
      <c r="D20" s="133" t="s">
        <v>196</v>
      </c>
      <c r="E20" s="92"/>
      <c r="F20" s="92"/>
      <c r="G20" s="134" t="s">
        <v>19</v>
      </c>
      <c r="H20" s="135">
        <v>0</v>
      </c>
      <c r="I20" s="92"/>
      <c r="J20" s="136" t="e">
        <f>+(H20/GR)*100</f>
        <v>#DIV/0!</v>
      </c>
      <c r="K20" s="137" t="s">
        <v>11</v>
      </c>
      <c r="L20" s="138">
        <f>IF(OR($A$1&lt;1,$A$1&gt;7),0,HLOOKUP($A$1,TABLE,+AB19+1))</f>
        <v>0.27499999999999997</v>
      </c>
      <c r="M20" s="139"/>
      <c r="N20" s="137" t="s">
        <v>12</v>
      </c>
      <c r="O20" s="139"/>
      <c r="P20" s="218" t="e">
        <f>IF(ISTEXT(+L20),"   N/A",ABS(+$L20-$J20))</f>
        <v>#DIV/0!</v>
      </c>
      <c r="Q20" s="124"/>
      <c r="R20" s="140"/>
      <c r="S20" s="140"/>
      <c r="Z20" s="767" t="s">
        <v>316</v>
      </c>
      <c r="AA20" s="764"/>
      <c r="AB20" s="39">
        <v>7</v>
      </c>
      <c r="AC20" s="46">
        <v>1.7541000000000002</v>
      </c>
      <c r="AD20" s="46">
        <v>2.8198999999999996</v>
      </c>
      <c r="AE20" s="46">
        <v>1.7968999999999999</v>
      </c>
      <c r="AF20" s="46">
        <v>1.2172000000000001</v>
      </c>
      <c r="AG20" s="46">
        <v>1.1714</v>
      </c>
      <c r="AH20" s="46">
        <v>1.5079</v>
      </c>
      <c r="AJ20" s="46"/>
      <c r="AK20" s="46"/>
      <c r="AL20" s="7"/>
      <c r="AM20" s="7"/>
    </row>
    <row r="21" spans="1:45" ht="24.75" customHeight="1" x14ac:dyDescent="0.25">
      <c r="A21" s="92"/>
      <c r="B21" s="132"/>
      <c r="C21" s="92"/>
      <c r="D21" s="133" t="s">
        <v>199</v>
      </c>
      <c r="E21" s="92"/>
      <c r="F21" s="92"/>
      <c r="G21" s="134" t="s">
        <v>19</v>
      </c>
      <c r="H21" s="135">
        <v>0</v>
      </c>
      <c r="I21" s="92"/>
      <c r="J21" s="136" t="e">
        <f>+(H21/GR)*100</f>
        <v>#DIV/0!</v>
      </c>
      <c r="K21" s="137" t="s">
        <v>11</v>
      </c>
      <c r="L21" s="138">
        <f>IF(OR($A$1&lt;1,$A$1&gt;7),0,HLOOKUP($A$1,TABLE,+AB20+1))</f>
        <v>1.7541000000000002</v>
      </c>
      <c r="M21" s="139"/>
      <c r="N21" s="137" t="s">
        <v>12</v>
      </c>
      <c r="O21" s="139"/>
      <c r="P21" s="218" t="e">
        <f>IF(ISTEXT(+L21),"   N/A",ABS(+$L21-$J21))</f>
        <v>#DIV/0!</v>
      </c>
      <c r="Q21" s="124"/>
      <c r="R21" s="140"/>
      <c r="S21" s="140"/>
      <c r="Z21" s="767" t="s">
        <v>104</v>
      </c>
      <c r="AA21" s="764"/>
      <c r="AB21" s="39">
        <v>8</v>
      </c>
      <c r="AC21" s="46">
        <v>1.6E-2</v>
      </c>
      <c r="AD21" s="46">
        <v>0.13370000000000001</v>
      </c>
      <c r="AE21" s="46">
        <v>5.4800000000000001E-2</v>
      </c>
      <c r="AF21" s="46">
        <v>0.52779999999999994</v>
      </c>
      <c r="AG21" s="46">
        <v>0.94199999999999995</v>
      </c>
      <c r="AH21" s="46">
        <v>1.6885000000000001</v>
      </c>
      <c r="AJ21" s="46"/>
      <c r="AK21" s="46"/>
      <c r="AL21" s="7"/>
      <c r="AM21" s="7"/>
    </row>
    <row r="22" spans="1:45" ht="24.75" customHeight="1" x14ac:dyDescent="0.25">
      <c r="A22" s="92"/>
      <c r="B22" s="132"/>
      <c r="C22" s="92"/>
      <c r="D22" s="133" t="s">
        <v>484</v>
      </c>
      <c r="E22" s="92"/>
      <c r="F22" s="92"/>
      <c r="G22" s="134" t="s">
        <v>19</v>
      </c>
      <c r="H22" s="146">
        <v>0</v>
      </c>
      <c r="I22" s="92"/>
      <c r="J22" s="147" t="e">
        <f>+(H22/GR)*100</f>
        <v>#DIV/0!</v>
      </c>
      <c r="K22" s="137" t="s">
        <v>11</v>
      </c>
      <c r="L22" s="138">
        <f>IF(OR($A$1&lt;1,$A$1&gt;7),0,HLOOKUP($A$1,TABLE,+AB21+1))</f>
        <v>1.6E-2</v>
      </c>
      <c r="M22" s="139"/>
      <c r="N22" s="137" t="s">
        <v>12</v>
      </c>
      <c r="O22" s="139"/>
      <c r="P22" s="218" t="e">
        <f>IF(ISTEXT(+L22),"   N/A",ABS(+$L22-$J22))</f>
        <v>#DIV/0!</v>
      </c>
      <c r="Q22" s="124"/>
      <c r="R22" s="148"/>
      <c r="S22" s="148"/>
      <c r="Z22" s="767" t="s">
        <v>150</v>
      </c>
      <c r="AA22" s="764"/>
      <c r="AB22" s="39">
        <v>9</v>
      </c>
      <c r="AC22" s="46">
        <v>0.5</v>
      </c>
      <c r="AD22" s="46">
        <v>0.36199999999999999</v>
      </c>
      <c r="AE22" s="46">
        <v>0.70000000000000007</v>
      </c>
      <c r="AF22" s="46">
        <v>0.59540000000000004</v>
      </c>
      <c r="AG22" s="46">
        <v>0.50370000000000004</v>
      </c>
      <c r="AH22" s="46">
        <v>0.62969999999999993</v>
      </c>
      <c r="AJ22" s="46"/>
      <c r="AK22" s="46"/>
      <c r="AL22" s="7"/>
      <c r="AM22" s="7"/>
    </row>
    <row r="23" spans="1:45" ht="24.75" customHeight="1" x14ac:dyDescent="0.25">
      <c r="A23" s="92"/>
      <c r="B23" s="149"/>
      <c r="C23" s="150"/>
      <c r="D23" s="150"/>
      <c r="E23" s="150"/>
      <c r="F23" s="150"/>
      <c r="G23" s="150"/>
      <c r="H23" s="150"/>
      <c r="I23" s="150"/>
      <c r="J23" s="150"/>
      <c r="K23" s="150"/>
      <c r="L23" s="151"/>
      <c r="M23" s="150"/>
      <c r="N23" s="150"/>
      <c r="O23" s="150"/>
      <c r="P23" s="220"/>
      <c r="Q23" s="152"/>
      <c r="R23" s="153"/>
      <c r="S23" s="153"/>
      <c r="Z23" s="767" t="s">
        <v>14</v>
      </c>
      <c r="AA23" s="764"/>
      <c r="AB23" s="39">
        <v>10</v>
      </c>
      <c r="AC23" s="46">
        <v>0.70000000000000007</v>
      </c>
      <c r="AD23" s="46">
        <v>0.95020000000000004</v>
      </c>
      <c r="AE23" s="46">
        <v>1.7000000000000002</v>
      </c>
      <c r="AF23" s="46">
        <v>1.8135999999999999</v>
      </c>
      <c r="AG23" s="46">
        <v>0.95309999999999995</v>
      </c>
      <c r="AH23" s="46">
        <v>0.48520000000000002</v>
      </c>
      <c r="AJ23" s="46"/>
      <c r="AK23" s="46"/>
      <c r="AL23" s="7"/>
      <c r="AM23" s="7"/>
    </row>
    <row r="24" spans="1:45" ht="24.75" customHeight="1" x14ac:dyDescent="0.25">
      <c r="A24" s="92"/>
      <c r="B24" s="132"/>
      <c r="C24" s="92"/>
      <c r="D24" s="133" t="s">
        <v>51</v>
      </c>
      <c r="E24" s="92"/>
      <c r="F24" s="92"/>
      <c r="G24" s="134" t="s">
        <v>19</v>
      </c>
      <c r="H24" s="135">
        <v>0</v>
      </c>
      <c r="I24" s="92"/>
      <c r="J24" s="136" t="e">
        <f>+(H24/GR)*100</f>
        <v>#DIV/0!</v>
      </c>
      <c r="K24" s="137" t="s">
        <v>11</v>
      </c>
      <c r="L24" s="138">
        <f>IF(OR($A$1&lt;1,$A$1&gt;7),0,HLOOKUP($A$1,TABLE,+AB22+1))</f>
        <v>0.5</v>
      </c>
      <c r="M24" s="139"/>
      <c r="N24" s="137" t="s">
        <v>12</v>
      </c>
      <c r="O24" s="139"/>
      <c r="P24" s="218" t="e">
        <f>IF(ISTEXT(+L24),"   N/A",ABS(+$L24-$J24))</f>
        <v>#DIV/0!</v>
      </c>
      <c r="Q24" s="124"/>
      <c r="R24" s="140"/>
      <c r="S24" s="140"/>
      <c r="Z24" s="759" t="s">
        <v>317</v>
      </c>
      <c r="AA24" s="764"/>
      <c r="AB24" s="39">
        <v>11</v>
      </c>
      <c r="AC24" s="46">
        <v>100</v>
      </c>
      <c r="AD24" s="46">
        <v>100</v>
      </c>
      <c r="AE24" s="46">
        <v>100</v>
      </c>
      <c r="AF24" s="46">
        <v>100</v>
      </c>
      <c r="AG24" s="46">
        <v>100</v>
      </c>
      <c r="AH24" s="46">
        <v>100</v>
      </c>
      <c r="AJ24" s="46"/>
      <c r="AK24" s="46"/>
      <c r="AL24" s="7"/>
      <c r="AM24" s="7"/>
    </row>
    <row r="25" spans="1:45" ht="24.75" customHeight="1" x14ac:dyDescent="0.25">
      <c r="A25" s="92"/>
      <c r="B25" s="132"/>
      <c r="C25" s="92"/>
      <c r="D25" s="133" t="s">
        <v>14</v>
      </c>
      <c r="E25" s="92"/>
      <c r="F25" s="92"/>
      <c r="G25" s="134" t="s">
        <v>19</v>
      </c>
      <c r="H25" s="135">
        <v>0</v>
      </c>
      <c r="I25" s="92"/>
      <c r="J25" s="136" t="e">
        <f>+(H25/GR)*100</f>
        <v>#DIV/0!</v>
      </c>
      <c r="K25" s="137" t="s">
        <v>11</v>
      </c>
      <c r="L25" s="138">
        <f>IF(OR($A$1&lt;1,$A$1&gt;7),0,HLOOKUP($A$1,TABLE,+AB23+1))</f>
        <v>0.70000000000000007</v>
      </c>
      <c r="M25" s="139"/>
      <c r="N25" s="137" t="s">
        <v>12</v>
      </c>
      <c r="O25" s="139"/>
      <c r="P25" s="218" t="e">
        <f>IF(ISTEXT(+L25),"   N/A",ABS(+$L25-$J25))</f>
        <v>#DIV/0!</v>
      </c>
      <c r="Q25" s="124"/>
      <c r="R25" s="140"/>
      <c r="S25" s="140"/>
      <c r="Z25" s="759" t="s">
        <v>318</v>
      </c>
      <c r="AA25" s="764"/>
      <c r="AB25" s="39">
        <v>12</v>
      </c>
      <c r="AC25" s="46">
        <v>0</v>
      </c>
      <c r="AD25" s="46">
        <v>0.51469999999999994</v>
      </c>
      <c r="AE25" s="46">
        <v>0.2</v>
      </c>
      <c r="AF25" s="46">
        <v>0.70000000000000007</v>
      </c>
      <c r="AG25" s="46">
        <v>0.75</v>
      </c>
      <c r="AH25" s="46">
        <v>1.3762999999999999</v>
      </c>
      <c r="AJ25" s="46"/>
      <c r="AK25" s="46"/>
      <c r="AL25" s="7"/>
      <c r="AM25" s="7"/>
    </row>
    <row r="26" spans="1:45" ht="24.75" customHeight="1" x14ac:dyDescent="0.25">
      <c r="A26" s="92"/>
      <c r="B26" s="149"/>
      <c r="C26" s="132"/>
      <c r="D26" s="132"/>
      <c r="E26" s="132"/>
      <c r="F26" s="132"/>
      <c r="G26" s="132"/>
      <c r="H26" s="132"/>
      <c r="I26" s="132"/>
      <c r="J26" s="132"/>
      <c r="K26" s="132"/>
      <c r="L26" s="154"/>
      <c r="M26" s="132"/>
      <c r="N26" s="132"/>
      <c r="O26" s="132"/>
      <c r="P26" s="221"/>
      <c r="Q26" s="144"/>
      <c r="R26" s="145"/>
      <c r="S26" s="145"/>
      <c r="W26" s="8"/>
      <c r="X26" s="768"/>
      <c r="Z26" s="759" t="s">
        <v>319</v>
      </c>
      <c r="AA26" s="764"/>
      <c r="AB26" s="39">
        <v>13</v>
      </c>
      <c r="AC26" s="46">
        <v>100</v>
      </c>
      <c r="AD26" s="46">
        <v>99.485299999999995</v>
      </c>
      <c r="AE26" s="46">
        <v>99.8</v>
      </c>
      <c r="AF26" s="46">
        <v>99.3</v>
      </c>
      <c r="AG26" s="46">
        <v>99.25</v>
      </c>
      <c r="AH26" s="46">
        <v>98.623699999999999</v>
      </c>
      <c r="AJ26" s="46"/>
      <c r="AK26" s="46"/>
      <c r="AL26" s="7"/>
      <c r="AM26" s="7"/>
    </row>
    <row r="27" spans="1:45" ht="24.75" customHeight="1" x14ac:dyDescent="0.25">
      <c r="A27" s="92"/>
      <c r="B27" s="132"/>
      <c r="C27" s="133" t="s">
        <v>15</v>
      </c>
      <c r="D27" s="96" t="s">
        <v>16</v>
      </c>
      <c r="E27" s="107"/>
      <c r="F27" s="107"/>
      <c r="G27" s="155" t="s">
        <v>19</v>
      </c>
      <c r="H27" s="156">
        <f>+SUM(H14:H25)</f>
        <v>0</v>
      </c>
      <c r="I27" s="94"/>
      <c r="J27" s="136" t="e">
        <f>+(H27/GR)*100</f>
        <v>#DIV/0!</v>
      </c>
      <c r="K27" s="137" t="s">
        <v>11</v>
      </c>
      <c r="L27" s="138">
        <f>IF(OR($A$1&lt;1,$A$1&gt;7),0,HLOOKUP($A$1,TABLE,+AB24+1))</f>
        <v>100</v>
      </c>
      <c r="M27" s="139"/>
      <c r="N27" s="137" t="s">
        <v>12</v>
      </c>
      <c r="O27" s="139"/>
      <c r="P27" s="218" t="e">
        <f>IF(ISTEXT(+L27),"   N/A",ABS(+$L27-$J27))</f>
        <v>#DIV/0!</v>
      </c>
      <c r="Q27" s="124"/>
      <c r="R27" s="140"/>
      <c r="S27" s="140"/>
      <c r="W27" s="8"/>
      <c r="X27" s="768"/>
      <c r="Z27" s="767" t="s">
        <v>48</v>
      </c>
      <c r="AA27" s="764"/>
      <c r="AB27" s="39">
        <v>14</v>
      </c>
      <c r="AC27" s="46">
        <v>3.9</v>
      </c>
      <c r="AD27" s="46">
        <v>4</v>
      </c>
      <c r="AE27" s="46">
        <v>3.8</v>
      </c>
      <c r="AF27" s="46">
        <v>3.6</v>
      </c>
      <c r="AG27" s="46">
        <v>3</v>
      </c>
      <c r="AH27" s="46">
        <v>1.7</v>
      </c>
    </row>
    <row r="28" spans="1:45" ht="24.75" customHeight="1" x14ac:dyDescent="0.25">
      <c r="A28" s="92"/>
      <c r="B28" s="132"/>
      <c r="C28" s="92"/>
      <c r="D28" s="133" t="s">
        <v>191</v>
      </c>
      <c r="E28" s="92"/>
      <c r="F28" s="92"/>
      <c r="G28" s="134" t="s">
        <v>19</v>
      </c>
      <c r="H28" s="135">
        <v>0</v>
      </c>
      <c r="I28" s="92"/>
      <c r="J28" s="136" t="e">
        <f>+(H28/GR)*100</f>
        <v>#DIV/0!</v>
      </c>
      <c r="K28" s="137" t="s">
        <v>11</v>
      </c>
      <c r="L28" s="138">
        <f>IF(OR($A$1&lt;1,$A$1&gt;7),0,HLOOKUP($A$1,TABLE,+AB25+1))</f>
        <v>0</v>
      </c>
      <c r="M28" s="139"/>
      <c r="N28" s="137" t="s">
        <v>12</v>
      </c>
      <c r="O28" s="139"/>
      <c r="P28" s="218" t="e">
        <f>IF(ISTEXT(+L28),"   N/A",ABS(+$L28-$J28))</f>
        <v>#DIV/0!</v>
      </c>
      <c r="Q28" s="124"/>
      <c r="R28" s="140"/>
      <c r="S28" s="140"/>
      <c r="Z28" s="767" t="s">
        <v>112</v>
      </c>
      <c r="AA28" s="764"/>
      <c r="AB28" s="39">
        <v>15</v>
      </c>
      <c r="AC28" s="46">
        <v>20</v>
      </c>
      <c r="AD28" s="46">
        <v>14.4</v>
      </c>
      <c r="AE28" s="46">
        <v>14</v>
      </c>
      <c r="AF28" s="46">
        <v>10.4</v>
      </c>
      <c r="AG28" s="46">
        <v>9.6999999999999993</v>
      </c>
      <c r="AH28" s="46">
        <v>6.3</v>
      </c>
    </row>
    <row r="29" spans="1:45" ht="24.75" customHeight="1" x14ac:dyDescent="0.25">
      <c r="A29" s="92"/>
      <c r="B29" s="132"/>
      <c r="C29" s="133" t="s">
        <v>15</v>
      </c>
      <c r="D29" s="96" t="s">
        <v>17</v>
      </c>
      <c r="E29" s="107"/>
      <c r="F29" s="107"/>
      <c r="G29" s="155" t="s">
        <v>19</v>
      </c>
      <c r="H29" s="156">
        <f>+H27-H28</f>
        <v>0</v>
      </c>
      <c r="I29" s="94"/>
      <c r="J29" s="136" t="e">
        <f>+(H29/GR)*100</f>
        <v>#DIV/0!</v>
      </c>
      <c r="K29" s="137" t="s">
        <v>11</v>
      </c>
      <c r="L29" s="138">
        <f>IF(OR($A$1&lt;1,$A$1&gt;7),0,HLOOKUP($A$1,TABLE,+AB26+1))</f>
        <v>100</v>
      </c>
      <c r="M29" s="139"/>
      <c r="N29" s="137" t="s">
        <v>12</v>
      </c>
      <c r="O29" s="139"/>
      <c r="P29" s="218" t="e">
        <f>IF(ISTEXT(+L29),"   N/A",ABS(+$L29-$J29))</f>
        <v>#DIV/0!</v>
      </c>
      <c r="Q29" s="124"/>
      <c r="R29" s="140"/>
      <c r="S29" s="140"/>
      <c r="W29" s="8"/>
      <c r="X29" s="768"/>
      <c r="Y29" s="764"/>
      <c r="Z29" s="767" t="s">
        <v>113</v>
      </c>
      <c r="AA29" s="764"/>
      <c r="AB29" s="39">
        <v>16</v>
      </c>
      <c r="AC29" s="46">
        <v>0.2</v>
      </c>
      <c r="AD29" s="46">
        <v>0.8</v>
      </c>
      <c r="AE29" s="46">
        <v>0.8</v>
      </c>
      <c r="AF29" s="46">
        <v>0.5</v>
      </c>
      <c r="AG29" s="46">
        <v>0.2</v>
      </c>
      <c r="AH29" s="46">
        <v>0.5</v>
      </c>
    </row>
    <row r="30" spans="1:45" ht="24.75" customHeight="1" x14ac:dyDescent="0.25">
      <c r="A30" s="92"/>
      <c r="B30" s="149"/>
      <c r="C30" s="132"/>
      <c r="D30" s="132"/>
      <c r="E30" s="132"/>
      <c r="F30" s="132"/>
      <c r="G30" s="157"/>
      <c r="H30" s="157"/>
      <c r="I30" s="157"/>
      <c r="J30" s="158"/>
      <c r="K30" s="141"/>
      <c r="L30" s="142"/>
      <c r="M30" s="141"/>
      <c r="N30" s="143"/>
      <c r="O30" s="141"/>
      <c r="P30" s="219"/>
      <c r="Q30" s="144"/>
      <c r="R30" s="145"/>
      <c r="S30" s="145"/>
      <c r="W30" s="8"/>
      <c r="X30" s="768"/>
      <c r="Z30" s="767" t="s">
        <v>114</v>
      </c>
      <c r="AA30" s="764"/>
      <c r="AB30" s="39">
        <v>17</v>
      </c>
      <c r="AC30" s="46">
        <v>16.7</v>
      </c>
      <c r="AD30" s="46">
        <v>16.5</v>
      </c>
      <c r="AE30" s="46">
        <v>15.6</v>
      </c>
      <c r="AF30" s="46">
        <v>14.2</v>
      </c>
      <c r="AG30" s="46">
        <v>15.1</v>
      </c>
      <c r="AH30" s="46">
        <v>9.4</v>
      </c>
    </row>
    <row r="31" spans="1:45" ht="24.75" customHeight="1" x14ac:dyDescent="0.25">
      <c r="A31" s="92"/>
      <c r="B31" s="132"/>
      <c r="C31" s="107"/>
      <c r="D31" s="107"/>
      <c r="E31" s="107"/>
      <c r="F31" s="107"/>
      <c r="G31" s="107"/>
      <c r="H31" s="159"/>
      <c r="I31" s="107"/>
      <c r="J31" s="160"/>
      <c r="K31" s="161"/>
      <c r="L31" s="937"/>
      <c r="M31" s="937"/>
      <c r="N31" s="937"/>
      <c r="O31" s="107"/>
      <c r="P31" s="222"/>
      <c r="Q31" s="162"/>
      <c r="R31" s="163"/>
      <c r="S31" s="164"/>
      <c r="W31" s="8"/>
      <c r="X31" s="768"/>
      <c r="Z31" s="767" t="s">
        <v>110</v>
      </c>
      <c r="AA31" s="764"/>
      <c r="AB31" s="39">
        <v>18</v>
      </c>
      <c r="AC31" s="46">
        <v>68</v>
      </c>
      <c r="AD31" s="46">
        <v>58.7</v>
      </c>
      <c r="AE31" s="46">
        <v>40.299999999999997</v>
      </c>
      <c r="AF31" s="46">
        <v>36.200000000000003</v>
      </c>
      <c r="AG31" s="46">
        <v>89.2</v>
      </c>
      <c r="AH31" s="46">
        <v>20.9</v>
      </c>
    </row>
    <row r="32" spans="1:45" s="4" customFormat="1" ht="24.75" customHeight="1" x14ac:dyDescent="0.25">
      <c r="A32" s="98"/>
      <c r="B32" s="149"/>
      <c r="C32" s="125" t="s">
        <v>80</v>
      </c>
      <c r="D32" s="126"/>
      <c r="E32" s="126"/>
      <c r="F32" s="126"/>
      <c r="G32" s="127"/>
      <c r="H32" s="127"/>
      <c r="I32" s="127"/>
      <c r="J32" s="126"/>
      <c r="K32" s="165"/>
      <c r="L32" s="128"/>
      <c r="M32" s="126"/>
      <c r="N32" s="126"/>
      <c r="O32" s="126"/>
      <c r="P32" s="223"/>
      <c r="Q32" s="166"/>
      <c r="R32" s="167"/>
      <c r="S32" s="167"/>
      <c r="U32" s="5"/>
      <c r="V32" s="5"/>
      <c r="W32" s="9"/>
      <c r="X32" s="769"/>
      <c r="Y32" s="760"/>
      <c r="Z32" s="767" t="s">
        <v>111</v>
      </c>
      <c r="AA32" s="760"/>
      <c r="AB32" s="39">
        <v>19</v>
      </c>
      <c r="AC32" s="46">
        <v>1.1000000000000001</v>
      </c>
      <c r="AD32" s="46">
        <v>3.3</v>
      </c>
      <c r="AE32" s="46">
        <v>3.2</v>
      </c>
      <c r="AF32" s="46">
        <v>3</v>
      </c>
      <c r="AG32" s="46">
        <v>0.9</v>
      </c>
      <c r="AH32" s="46">
        <v>2.8</v>
      </c>
      <c r="AI32" s="760"/>
      <c r="AJ32" s="760"/>
      <c r="AK32" s="760"/>
      <c r="AL32" s="17"/>
      <c r="AM32" s="17"/>
      <c r="AN32" s="17"/>
      <c r="AO32" s="17"/>
      <c r="AP32" s="17"/>
      <c r="AQ32" s="17"/>
      <c r="AR32" s="17"/>
      <c r="AS32" s="17"/>
    </row>
    <row r="33" spans="1:35" ht="24.75" customHeight="1" x14ac:dyDescent="0.25">
      <c r="A33" s="92"/>
      <c r="B33" s="132"/>
      <c r="C33" s="92"/>
      <c r="D33" s="92" t="s">
        <v>48</v>
      </c>
      <c r="E33" s="92"/>
      <c r="F33" s="92"/>
      <c r="G33" s="134" t="s">
        <v>19</v>
      </c>
      <c r="H33" s="135">
        <v>0</v>
      </c>
      <c r="I33" s="92"/>
      <c r="J33" s="136" t="e">
        <f>+(H33/$H$7)*100</f>
        <v>#DIV/0!</v>
      </c>
      <c r="K33" s="168" t="s">
        <v>11</v>
      </c>
      <c r="L33" s="169">
        <f t="shared" ref="L33:L38" si="0">IF(OR($A$1&lt;1,$A$1&gt;7),0,HLOOKUP($A$1,TABLE,+AB27+1))</f>
        <v>3.9</v>
      </c>
      <c r="M33" s="92"/>
      <c r="N33" s="92" t="s">
        <v>12</v>
      </c>
      <c r="O33" s="92"/>
      <c r="P33" s="218" t="e">
        <f t="shared" ref="P33:P38" si="1">IF(ISTEXT(+L33),"   N/A",ABS(+$L33-$J33))</f>
        <v>#DIV/0!</v>
      </c>
      <c r="Q33" s="124"/>
      <c r="R33" s="140"/>
      <c r="S33" s="140"/>
      <c r="W33" s="8"/>
      <c r="X33" s="768"/>
      <c r="Y33" s="764"/>
      <c r="Z33" s="767" t="s">
        <v>49</v>
      </c>
      <c r="AA33" s="764"/>
      <c r="AB33" s="39">
        <v>20</v>
      </c>
      <c r="AC33" s="46">
        <v>0</v>
      </c>
      <c r="AD33" s="46">
        <v>8.6999999999999993</v>
      </c>
      <c r="AE33" s="46">
        <v>15.2</v>
      </c>
      <c r="AF33" s="46">
        <v>7</v>
      </c>
      <c r="AG33" s="46">
        <v>21.4</v>
      </c>
      <c r="AH33" s="46">
        <v>32.5</v>
      </c>
    </row>
    <row r="34" spans="1:35" ht="24.75" customHeight="1" x14ac:dyDescent="0.25">
      <c r="A34" s="92"/>
      <c r="B34" s="132"/>
      <c r="C34" s="92"/>
      <c r="D34" s="170" t="s">
        <v>112</v>
      </c>
      <c r="E34" s="92"/>
      <c r="F34" s="171"/>
      <c r="G34" s="172"/>
      <c r="H34" s="173"/>
      <c r="I34" s="92"/>
      <c r="J34" s="147"/>
      <c r="K34" s="168"/>
      <c r="L34" s="169">
        <f t="shared" si="0"/>
        <v>20</v>
      </c>
      <c r="M34" s="92"/>
      <c r="N34" s="92" t="s">
        <v>12</v>
      </c>
      <c r="O34" s="92"/>
      <c r="P34" s="218">
        <f t="shared" si="1"/>
        <v>20</v>
      </c>
      <c r="Q34" s="124"/>
      <c r="R34" s="140"/>
      <c r="S34" s="140"/>
      <c r="W34" s="8"/>
      <c r="X34" s="768"/>
      <c r="Y34" s="764"/>
      <c r="Z34" s="767" t="s">
        <v>50</v>
      </c>
      <c r="AA34" s="764"/>
      <c r="AB34" s="39">
        <v>21</v>
      </c>
      <c r="AC34" s="770" t="s">
        <v>15</v>
      </c>
      <c r="AD34" s="770">
        <v>90188</v>
      </c>
      <c r="AE34" s="770">
        <v>518866</v>
      </c>
      <c r="AF34" s="770">
        <v>499829</v>
      </c>
      <c r="AG34" s="770">
        <v>1048084</v>
      </c>
      <c r="AH34" s="770">
        <v>3099705</v>
      </c>
    </row>
    <row r="35" spans="1:35" ht="24.75" customHeight="1" x14ac:dyDescent="0.25">
      <c r="A35" s="92"/>
      <c r="B35" s="132"/>
      <c r="C35" s="92"/>
      <c r="D35" s="170" t="s">
        <v>113</v>
      </c>
      <c r="E35" s="92"/>
      <c r="F35" s="171"/>
      <c r="G35" s="172"/>
      <c r="H35" s="173"/>
      <c r="I35" s="92"/>
      <c r="J35" s="147"/>
      <c r="K35" s="168"/>
      <c r="L35" s="169">
        <f t="shared" si="0"/>
        <v>0.2</v>
      </c>
      <c r="M35" s="92"/>
      <c r="N35" s="92" t="s">
        <v>12</v>
      </c>
      <c r="O35" s="92"/>
      <c r="P35" s="218">
        <f t="shared" si="1"/>
        <v>0.2</v>
      </c>
      <c r="Q35" s="174"/>
      <c r="R35" s="140"/>
      <c r="S35" s="140"/>
      <c r="W35" s="8"/>
      <c r="X35" s="768"/>
      <c r="Z35" s="767" t="s">
        <v>321</v>
      </c>
      <c r="AA35" s="771" t="s">
        <v>328</v>
      </c>
      <c r="AB35" s="39">
        <v>22</v>
      </c>
      <c r="AC35" s="772">
        <v>3.4000000000000002E-2</v>
      </c>
      <c r="AD35" s="772">
        <v>0.13100000000000001</v>
      </c>
      <c r="AE35" s="772">
        <v>0.158</v>
      </c>
      <c r="AF35" s="772">
        <v>0.22</v>
      </c>
      <c r="AG35" s="772">
        <v>0.29699999999999999</v>
      </c>
      <c r="AH35" s="772">
        <v>0.48799999999999999</v>
      </c>
    </row>
    <row r="36" spans="1:35" ht="24.75" customHeight="1" x14ac:dyDescent="0.25">
      <c r="A36" s="92"/>
      <c r="B36" s="132"/>
      <c r="C36" s="92"/>
      <c r="D36" s="92" t="s">
        <v>114</v>
      </c>
      <c r="E36" s="92"/>
      <c r="F36" s="92"/>
      <c r="G36" s="134" t="s">
        <v>19</v>
      </c>
      <c r="H36" s="135">
        <v>0</v>
      </c>
      <c r="I36" s="92"/>
      <c r="J36" s="136" t="e">
        <f>+(H36/$H$7)*100</f>
        <v>#DIV/0!</v>
      </c>
      <c r="K36" s="168" t="s">
        <v>11</v>
      </c>
      <c r="L36" s="169">
        <f t="shared" si="0"/>
        <v>16.7</v>
      </c>
      <c r="M36" s="92"/>
      <c r="N36" s="175" t="s">
        <v>12</v>
      </c>
      <c r="O36" s="92"/>
      <c r="P36" s="218" t="e">
        <f t="shared" si="1"/>
        <v>#DIV/0!</v>
      </c>
      <c r="Q36" s="174"/>
      <c r="R36" s="140"/>
      <c r="S36" s="140"/>
      <c r="W36" s="8"/>
      <c r="X36" s="768"/>
      <c r="Y36" s="764"/>
      <c r="Z36" s="767" t="s">
        <v>323</v>
      </c>
      <c r="AA36" s="771" t="s">
        <v>328</v>
      </c>
      <c r="AB36" s="39">
        <v>23</v>
      </c>
      <c r="AC36" s="46">
        <v>0.1875</v>
      </c>
      <c r="AD36" s="46">
        <v>1.4</v>
      </c>
      <c r="AE36" s="46">
        <v>4.5813949999999997</v>
      </c>
      <c r="AF36" s="46">
        <v>9.3658540000000006</v>
      </c>
      <c r="AG36" s="46">
        <v>25.487179000000001</v>
      </c>
      <c r="AH36" s="46">
        <v>141.52500000000001</v>
      </c>
    </row>
    <row r="37" spans="1:35" ht="24.75" customHeight="1" x14ac:dyDescent="0.25">
      <c r="A37" s="92"/>
      <c r="B37" s="132"/>
      <c r="C37" s="92"/>
      <c r="D37" s="170" t="s">
        <v>110</v>
      </c>
      <c r="E37" s="92"/>
      <c r="F37" s="171"/>
      <c r="G37" s="172"/>
      <c r="H37" s="173"/>
      <c r="I37" s="92"/>
      <c r="J37" s="147"/>
      <c r="K37" s="168"/>
      <c r="L37" s="169">
        <f t="shared" si="0"/>
        <v>68</v>
      </c>
      <c r="M37" s="92"/>
      <c r="N37" s="175" t="s">
        <v>12</v>
      </c>
      <c r="O37" s="92"/>
      <c r="P37" s="218">
        <f t="shared" si="1"/>
        <v>68</v>
      </c>
      <c r="Q37" s="174"/>
      <c r="R37" s="140"/>
      <c r="S37" s="140"/>
      <c r="W37" s="8"/>
      <c r="X37" s="768"/>
      <c r="Y37" s="764"/>
      <c r="Z37" s="767" t="s">
        <v>324</v>
      </c>
      <c r="AA37" s="771" t="s">
        <v>328</v>
      </c>
      <c r="AB37" s="39">
        <v>24</v>
      </c>
      <c r="AC37" s="46">
        <v>20854.572499999998</v>
      </c>
      <c r="AD37" s="46">
        <v>129219.45699999999</v>
      </c>
      <c r="AE37" s="46">
        <v>443910.82441900001</v>
      </c>
      <c r="AF37" s="46">
        <v>971317.21512199997</v>
      </c>
      <c r="AG37" s="46">
        <v>2745107.6033330001</v>
      </c>
      <c r="AH37" s="46">
        <v>20648301.240118001</v>
      </c>
    </row>
    <row r="38" spans="1:35" ht="24.75" customHeight="1" x14ac:dyDescent="0.25">
      <c r="A38" s="92"/>
      <c r="B38" s="132"/>
      <c r="C38" s="92"/>
      <c r="D38" s="170" t="s">
        <v>111</v>
      </c>
      <c r="E38" s="92"/>
      <c r="F38" s="171"/>
      <c r="G38" s="172"/>
      <c r="H38" s="173"/>
      <c r="I38" s="92"/>
      <c r="J38" s="147"/>
      <c r="K38" s="168"/>
      <c r="L38" s="169">
        <f t="shared" si="0"/>
        <v>1.1000000000000001</v>
      </c>
      <c r="M38" s="92"/>
      <c r="N38" s="175" t="s">
        <v>12</v>
      </c>
      <c r="O38" s="92"/>
      <c r="P38" s="218">
        <f t="shared" si="1"/>
        <v>1.1000000000000001</v>
      </c>
      <c r="Q38" s="174"/>
      <c r="R38" s="140"/>
      <c r="S38" s="140"/>
      <c r="W38" s="8"/>
      <c r="X38" s="768"/>
      <c r="Z38" s="767" t="s">
        <v>227</v>
      </c>
      <c r="AA38" s="771" t="s">
        <v>328</v>
      </c>
      <c r="AB38" s="39">
        <v>25</v>
      </c>
      <c r="AC38" s="46">
        <v>111224.386667</v>
      </c>
      <c r="AD38" s="46">
        <v>89117.660971999998</v>
      </c>
      <c r="AE38" s="46">
        <v>89395.025028000004</v>
      </c>
      <c r="AF38" s="46">
        <v>98336.126722999994</v>
      </c>
      <c r="AG38" s="46">
        <v>104409.623928</v>
      </c>
      <c r="AH38" s="46">
        <v>131531.197113</v>
      </c>
    </row>
    <row r="39" spans="1:35" ht="24.75" customHeight="1" x14ac:dyDescent="0.25">
      <c r="A39" s="92"/>
      <c r="B39" s="132"/>
      <c r="C39" s="92"/>
      <c r="D39" s="133"/>
      <c r="E39" s="92"/>
      <c r="F39" s="171"/>
      <c r="G39" s="171"/>
      <c r="H39" s="171"/>
      <c r="I39" s="92"/>
      <c r="J39" s="168"/>
      <c r="K39" s="168"/>
      <c r="L39" s="169"/>
      <c r="M39" s="92"/>
      <c r="N39" s="175"/>
      <c r="O39" s="92"/>
      <c r="P39" s="218"/>
      <c r="Q39" s="124"/>
      <c r="R39" s="148"/>
      <c r="S39" s="148"/>
      <c r="W39" s="8"/>
      <c r="X39" s="768"/>
      <c r="Z39" s="767" t="s">
        <v>321</v>
      </c>
      <c r="AA39" s="771" t="s">
        <v>329</v>
      </c>
      <c r="AB39" s="39">
        <v>26</v>
      </c>
      <c r="AC39" s="772">
        <v>7.6999999999999999E-2</v>
      </c>
      <c r="AD39" s="772">
        <v>0.11</v>
      </c>
      <c r="AE39" s="772">
        <v>0.13900000000000001</v>
      </c>
      <c r="AF39" s="772">
        <v>0.129</v>
      </c>
      <c r="AG39" s="772">
        <v>0.15</v>
      </c>
      <c r="AH39" s="772">
        <v>0.14299999999999999</v>
      </c>
      <c r="AI39" s="766"/>
    </row>
    <row r="40" spans="1:35" ht="24.75" customHeight="1" x14ac:dyDescent="0.25">
      <c r="A40" s="92"/>
      <c r="B40" s="132"/>
      <c r="C40" s="176" t="s">
        <v>81</v>
      </c>
      <c r="D40" s="171"/>
      <c r="E40" s="171"/>
      <c r="F40" s="171"/>
      <c r="G40" s="177"/>
      <c r="H40" s="177"/>
      <c r="I40" s="177"/>
      <c r="J40" s="177"/>
      <c r="K40" s="177"/>
      <c r="L40" s="178"/>
      <c r="M40" s="171"/>
      <c r="N40" s="171"/>
      <c r="O40" s="177"/>
      <c r="P40" s="224"/>
      <c r="Q40" s="174"/>
      <c r="R40" s="164"/>
      <c r="S40" s="164"/>
      <c r="W40" s="8"/>
      <c r="X40" s="768"/>
      <c r="Y40" s="764"/>
      <c r="Z40" s="767" t="s">
        <v>323</v>
      </c>
      <c r="AA40" s="771" t="s">
        <v>329</v>
      </c>
      <c r="AB40" s="39">
        <v>27</v>
      </c>
      <c r="AC40" s="46">
        <v>1.125</v>
      </c>
      <c r="AD40" s="46">
        <v>3.2</v>
      </c>
      <c r="AE40" s="46">
        <v>9.4418600000000001</v>
      </c>
      <c r="AF40" s="46">
        <v>16.780487999999998</v>
      </c>
      <c r="AG40" s="46">
        <v>39.487178999999998</v>
      </c>
      <c r="AH40" s="46">
        <v>133.94999999999999</v>
      </c>
      <c r="AI40" s="766"/>
    </row>
    <row r="41" spans="1:35" ht="24.75" customHeight="1" x14ac:dyDescent="0.25">
      <c r="A41" s="92"/>
      <c r="B41" s="132"/>
      <c r="C41" s="92"/>
      <c r="D41" s="92" t="s">
        <v>49</v>
      </c>
      <c r="E41" s="92"/>
      <c r="F41" s="92"/>
      <c r="G41" s="92"/>
      <c r="H41" s="92"/>
      <c r="I41" s="92"/>
      <c r="J41" s="147"/>
      <c r="K41" s="168"/>
      <c r="L41" s="169">
        <f>IF(OR($A$1&lt;1,$A$1&gt;7),0,HLOOKUP($A$1,TABLE,+AB33+1))</f>
        <v>0</v>
      </c>
      <c r="M41" s="92"/>
      <c r="N41" s="175" t="s">
        <v>12</v>
      </c>
      <c r="O41" s="92"/>
      <c r="P41" s="218">
        <f>IF(ISTEXT(+L41),"   N/A",ABS(+$L41-$J41))</f>
        <v>0</v>
      </c>
      <c r="Q41" s="124"/>
      <c r="R41" s="140"/>
      <c r="S41" s="140"/>
      <c r="W41" s="8"/>
      <c r="X41" s="768"/>
      <c r="Y41" s="764"/>
      <c r="Z41" s="767" t="s">
        <v>324</v>
      </c>
      <c r="AA41" s="771" t="s">
        <v>329</v>
      </c>
      <c r="AB41" s="39">
        <v>28</v>
      </c>
      <c r="AC41" s="46">
        <v>34479.64</v>
      </c>
      <c r="AD41" s="46">
        <v>104581.0575</v>
      </c>
      <c r="AE41" s="46">
        <v>331312.30744200002</v>
      </c>
      <c r="AF41" s="46">
        <v>573164.671951</v>
      </c>
      <c r="AG41" s="46">
        <v>1351505.6517950001</v>
      </c>
      <c r="AH41" s="46">
        <v>4688624.8352279998</v>
      </c>
    </row>
    <row r="42" spans="1:35" ht="24.75" customHeight="1" x14ac:dyDescent="0.25">
      <c r="A42" s="92"/>
      <c r="B42" s="132"/>
      <c r="C42" s="92"/>
      <c r="D42" s="92" t="s">
        <v>50</v>
      </c>
      <c r="E42" s="92"/>
      <c r="F42" s="92"/>
      <c r="G42" s="134" t="s">
        <v>19</v>
      </c>
      <c r="H42" s="135">
        <v>0</v>
      </c>
      <c r="I42" s="92"/>
      <c r="J42" s="147"/>
      <c r="K42" s="168"/>
      <c r="L42" s="179" t="str">
        <f>IF(OR($A$1&lt;1,$A$1&gt;7),0,HLOOKUP($A$1,TABLE,+AB34+1))</f>
        <v>*</v>
      </c>
      <c r="M42" s="92"/>
      <c r="N42" s="175" t="s">
        <v>12</v>
      </c>
      <c r="O42" s="92"/>
      <c r="P42" s="225" t="str">
        <f>IF(ISTEXT(+L42),"   N/A",ABS(+$L42-$J42))</f>
        <v xml:space="preserve">   N/A</v>
      </c>
      <c r="Q42" s="124"/>
      <c r="R42" s="140"/>
      <c r="S42" s="140"/>
      <c r="W42" s="8"/>
      <c r="X42" s="768"/>
      <c r="Y42" s="764"/>
      <c r="Z42" s="767" t="s">
        <v>227</v>
      </c>
      <c r="AA42" s="771" t="s">
        <v>329</v>
      </c>
      <c r="AB42" s="39">
        <v>29</v>
      </c>
      <c r="AC42" s="46">
        <v>30202.496296000001</v>
      </c>
      <c r="AD42" s="46">
        <v>33230.029953999998</v>
      </c>
      <c r="AE42" s="46">
        <v>34686.585842</v>
      </c>
      <c r="AF42" s="46">
        <v>33941.167844000003</v>
      </c>
      <c r="AG42" s="46">
        <v>34215.379608000003</v>
      </c>
      <c r="AH42" s="46">
        <v>35157.651790000004</v>
      </c>
    </row>
    <row r="43" spans="1:35" ht="24.75" customHeight="1" x14ac:dyDescent="0.25">
      <c r="A43" s="92"/>
      <c r="B43" s="132"/>
      <c r="C43" s="92"/>
      <c r="D43" s="92"/>
      <c r="E43" s="92"/>
      <c r="F43" s="92"/>
      <c r="G43" s="92"/>
      <c r="H43" s="92"/>
      <c r="I43" s="92"/>
      <c r="J43" s="180"/>
      <c r="K43" s="168"/>
      <c r="L43" s="179"/>
      <c r="M43" s="92"/>
      <c r="N43" s="175"/>
      <c r="O43" s="92"/>
      <c r="P43" s="225"/>
      <c r="Q43" s="124"/>
      <c r="R43" s="148"/>
      <c r="S43" s="148"/>
      <c r="W43" s="8"/>
      <c r="X43" s="768"/>
      <c r="Y43" s="764"/>
      <c r="Z43" s="767" t="s">
        <v>321</v>
      </c>
      <c r="AA43" s="771" t="s">
        <v>325</v>
      </c>
      <c r="AB43" s="39">
        <v>30</v>
      </c>
      <c r="AC43" s="772">
        <v>0.15928500000000001</v>
      </c>
      <c r="AD43" s="772">
        <v>0.149899</v>
      </c>
      <c r="AE43" s="772">
        <v>0.17212</v>
      </c>
      <c r="AF43" s="772">
        <v>0.20144400000000001</v>
      </c>
      <c r="AG43" s="772">
        <v>0.18932099999999999</v>
      </c>
      <c r="AH43" s="772">
        <v>0.14944299999999999</v>
      </c>
    </row>
    <row r="44" spans="1:35" ht="24.75" customHeight="1" x14ac:dyDescent="0.25">
      <c r="A44" s="92"/>
      <c r="B44" s="132"/>
      <c r="C44" s="125" t="s">
        <v>508</v>
      </c>
      <c r="D44" s="92"/>
      <c r="E44" s="92"/>
      <c r="F44" s="92"/>
      <c r="G44" s="94"/>
      <c r="H44" s="94"/>
      <c r="I44" s="94"/>
      <c r="J44" s="181"/>
      <c r="K44" s="139"/>
      <c r="L44" s="169"/>
      <c r="M44" s="139"/>
      <c r="N44" s="137"/>
      <c r="O44" s="139"/>
      <c r="P44" s="218"/>
      <c r="Q44" s="124"/>
      <c r="R44" s="148"/>
      <c r="S44" s="148"/>
      <c r="W44" s="8"/>
      <c r="X44" s="768"/>
      <c r="Z44" s="767" t="s">
        <v>323</v>
      </c>
      <c r="AA44" s="771" t="s">
        <v>325</v>
      </c>
      <c r="AB44" s="39">
        <v>31</v>
      </c>
      <c r="AC44" s="46">
        <v>4.0625</v>
      </c>
      <c r="AD44" s="46">
        <v>10</v>
      </c>
      <c r="AE44" s="46">
        <v>27.255814000000001</v>
      </c>
      <c r="AF44" s="46">
        <v>55.292682999999997</v>
      </c>
      <c r="AG44" s="46">
        <v>105.666667</v>
      </c>
      <c r="AH44" s="46">
        <v>285.875</v>
      </c>
    </row>
    <row r="45" spans="1:35" ht="24.75" customHeight="1" x14ac:dyDescent="0.25">
      <c r="A45" s="92"/>
      <c r="B45" s="132"/>
      <c r="C45" s="121" t="s">
        <v>201</v>
      </c>
      <c r="D45" s="92"/>
      <c r="E45" s="92"/>
      <c r="F45" s="92"/>
      <c r="G45" s="92"/>
      <c r="H45" s="92"/>
      <c r="I45" s="92"/>
      <c r="J45" s="92"/>
      <c r="K45" s="92"/>
      <c r="L45" s="93"/>
      <c r="M45" s="92"/>
      <c r="N45" s="92"/>
      <c r="O45" s="92"/>
      <c r="P45" s="212"/>
      <c r="Q45" s="92"/>
      <c r="R45" s="182"/>
      <c r="S45" s="182"/>
      <c r="W45" s="8"/>
      <c r="X45" s="768"/>
      <c r="Z45" s="767" t="s">
        <v>324</v>
      </c>
      <c r="AA45" s="771" t="s">
        <v>325</v>
      </c>
      <c r="AB45" s="39">
        <v>32</v>
      </c>
      <c r="AC45" s="765">
        <v>55575.115624999999</v>
      </c>
      <c r="AD45" s="765">
        <v>148119.93</v>
      </c>
      <c r="AE45" s="46">
        <v>402006.83185999998</v>
      </c>
      <c r="AF45" s="46">
        <v>855841.85487799998</v>
      </c>
      <c r="AG45" s="46">
        <v>1638932.107179</v>
      </c>
      <c r="AH45" s="46">
        <v>4490245.7772880001</v>
      </c>
      <c r="AI45" s="766"/>
    </row>
    <row r="46" spans="1:35" ht="24.75" customHeight="1" x14ac:dyDescent="0.25">
      <c r="A46" s="92"/>
      <c r="B46" s="132"/>
      <c r="C46" s="108" t="s">
        <v>310</v>
      </c>
      <c r="D46" s="92"/>
      <c r="E46" s="92"/>
      <c r="F46" s="92"/>
      <c r="G46" s="92"/>
      <c r="H46" s="92"/>
      <c r="I46" s="92"/>
      <c r="J46" s="92"/>
      <c r="K46" s="92"/>
      <c r="L46" s="169"/>
      <c r="M46" s="92"/>
      <c r="N46" s="133"/>
      <c r="O46" s="92"/>
      <c r="P46" s="226"/>
      <c r="Q46" s="124"/>
      <c r="R46" s="164"/>
      <c r="S46" s="164"/>
      <c r="W46" s="8"/>
      <c r="X46" s="768"/>
      <c r="Y46" s="764"/>
      <c r="Z46" s="767" t="s">
        <v>227</v>
      </c>
      <c r="AA46" s="771" t="s">
        <v>325</v>
      </c>
      <c r="AB46" s="39">
        <v>33</v>
      </c>
      <c r="AC46" s="765">
        <v>14802.259139</v>
      </c>
      <c r="AD46" s="765">
        <v>14861.755692999999</v>
      </c>
      <c r="AE46" s="46">
        <v>14560.611367</v>
      </c>
      <c r="AF46" s="46">
        <v>15472.915039</v>
      </c>
      <c r="AG46" s="46">
        <v>15556.224695999999</v>
      </c>
      <c r="AH46" s="46">
        <v>15745.434488000001</v>
      </c>
      <c r="AI46" s="766"/>
    </row>
    <row r="47" spans="1:35" ht="24.75" customHeight="1" x14ac:dyDescent="0.25">
      <c r="A47" s="92"/>
      <c r="B47" s="132"/>
      <c r="C47" s="92"/>
      <c r="D47" s="183" t="s">
        <v>320</v>
      </c>
      <c r="E47" s="184"/>
      <c r="F47" s="184"/>
      <c r="G47" s="184"/>
      <c r="H47" s="184"/>
      <c r="I47" s="184" t="s">
        <v>19</v>
      </c>
      <c r="J47" s="941">
        <f>SUM(H14:H15)</f>
        <v>0</v>
      </c>
      <c r="K47" s="941"/>
      <c r="L47" s="941"/>
      <c r="M47" s="92"/>
      <c r="N47" s="92"/>
      <c r="O47" s="139"/>
      <c r="P47" s="218"/>
      <c r="Q47" s="124"/>
      <c r="R47" s="164"/>
      <c r="S47" s="164"/>
      <c r="W47" s="8"/>
      <c r="X47" s="768"/>
      <c r="Y47" s="764"/>
      <c r="Z47" s="767" t="s">
        <v>321</v>
      </c>
      <c r="AA47" s="771" t="s">
        <v>326</v>
      </c>
      <c r="AB47" s="39">
        <v>34</v>
      </c>
      <c r="AC47" s="773">
        <v>0.14277300000000001</v>
      </c>
      <c r="AD47" s="773">
        <v>0.17165800000000001</v>
      </c>
      <c r="AE47" s="772">
        <v>0.154367</v>
      </c>
      <c r="AF47" s="772">
        <v>0.14457700000000001</v>
      </c>
      <c r="AG47" s="772">
        <v>0.121321</v>
      </c>
      <c r="AH47" s="772">
        <v>8.0090999999999996E-2</v>
      </c>
      <c r="AI47" s="766"/>
    </row>
    <row r="48" spans="1:35" ht="24.75" customHeight="1" x14ac:dyDescent="0.25">
      <c r="A48" s="92"/>
      <c r="B48" s="132"/>
      <c r="C48" s="92"/>
      <c r="D48" s="185" t="s">
        <v>485</v>
      </c>
      <c r="E48" s="132"/>
      <c r="F48" s="132"/>
      <c r="G48" s="157"/>
      <c r="H48" s="186" t="e">
        <f>+(H50/J47)</f>
        <v>#DIV/0!</v>
      </c>
      <c r="I48" s="157"/>
      <c r="J48" s="187"/>
      <c r="K48" s="188"/>
      <c r="L48" s="189">
        <f>IF(OR($A$1&lt;1,$A$1&gt;7),0,HLOOKUP($A$1,TABLE,+AB35+1))</f>
        <v>3.4000000000000002E-2</v>
      </c>
      <c r="M48" s="139"/>
      <c r="N48" s="137" t="s">
        <v>12</v>
      </c>
      <c r="O48" s="139"/>
      <c r="P48" s="227" t="e">
        <f>IF(ISTEXT(+L48),"   N/A",ABS(+$L48-$H48))</f>
        <v>#DIV/0!</v>
      </c>
      <c r="Q48" s="124"/>
      <c r="R48" s="140"/>
      <c r="S48" s="140"/>
      <c r="W48" s="8"/>
      <c r="X48" s="768"/>
      <c r="Y48" s="764"/>
      <c r="Z48" s="767" t="s">
        <v>323</v>
      </c>
      <c r="AA48" s="771" t="s">
        <v>326</v>
      </c>
      <c r="AB48" s="39">
        <v>35</v>
      </c>
      <c r="AC48" s="765">
        <v>9.1875</v>
      </c>
      <c r="AD48" s="765">
        <v>22.4</v>
      </c>
      <c r="AE48" s="46">
        <v>47.465116000000002</v>
      </c>
      <c r="AF48" s="46">
        <v>87.048779999999994</v>
      </c>
      <c r="AG48" s="46">
        <v>139.897436</v>
      </c>
      <c r="AH48" s="46">
        <v>319.22500000000002</v>
      </c>
      <c r="AI48" s="766"/>
    </row>
    <row r="49" spans="1:45" ht="24.75" customHeight="1" x14ac:dyDescent="0.25">
      <c r="A49" s="92"/>
      <c r="B49" s="132"/>
      <c r="C49" s="92"/>
      <c r="D49" s="133" t="s">
        <v>486</v>
      </c>
      <c r="E49" s="92"/>
      <c r="F49" s="92"/>
      <c r="G49" s="94"/>
      <c r="H49" s="190">
        <v>0</v>
      </c>
      <c r="I49" s="94"/>
      <c r="J49" s="187"/>
      <c r="K49" s="188"/>
      <c r="L49" s="138">
        <f>IF(OR($A$1&lt;1,$A$1&gt;7),0,HLOOKUP($A$1,TABLE,+AB36+1))</f>
        <v>0.1875</v>
      </c>
      <c r="M49" s="139"/>
      <c r="N49" s="137" t="s">
        <v>12</v>
      </c>
      <c r="O49" s="139"/>
      <c r="P49" s="228">
        <f t="shared" ref="P49:P51" si="2">IF(ISTEXT(+L49),"   N/A",ABS(+$L49-$H49))</f>
        <v>0.1875</v>
      </c>
      <c r="Q49" s="124"/>
      <c r="R49" s="140"/>
      <c r="S49" s="140"/>
      <c r="W49" s="8"/>
      <c r="X49" s="768"/>
      <c r="Y49" s="764"/>
      <c r="Z49" s="767" t="s">
        <v>324</v>
      </c>
      <c r="AA49" s="771" t="s">
        <v>326</v>
      </c>
      <c r="AB49" s="39">
        <v>36</v>
      </c>
      <c r="AC49" s="765">
        <v>65429.496249999997</v>
      </c>
      <c r="AD49" s="765">
        <v>154776.7605</v>
      </c>
      <c r="AE49" s="46">
        <v>323599.15790699999</v>
      </c>
      <c r="AF49" s="46">
        <v>599028.54073200002</v>
      </c>
      <c r="AG49" s="46">
        <v>982049.85179500002</v>
      </c>
      <c r="AH49" s="46">
        <v>2261447.39176</v>
      </c>
      <c r="AI49" s="766"/>
    </row>
    <row r="50" spans="1:45" ht="24.75" customHeight="1" x14ac:dyDescent="0.25">
      <c r="A50" s="92"/>
      <c r="B50" s="132"/>
      <c r="C50" s="92"/>
      <c r="D50" s="92" t="s">
        <v>487</v>
      </c>
      <c r="E50" s="92"/>
      <c r="F50" s="92"/>
      <c r="G50" s="92" t="s">
        <v>19</v>
      </c>
      <c r="H50" s="190">
        <v>0</v>
      </c>
      <c r="I50" s="94"/>
      <c r="J50" s="187"/>
      <c r="K50" s="188"/>
      <c r="L50" s="179">
        <f>IF(OR($A$1&lt;1,$A$1&gt;7),0,HLOOKUP($A$1,TABLE,+AB37+1))</f>
        <v>20854.572499999998</v>
      </c>
      <c r="M50" s="139"/>
      <c r="N50" s="137" t="s">
        <v>12</v>
      </c>
      <c r="O50" s="139"/>
      <c r="P50" s="229">
        <f t="shared" si="2"/>
        <v>20854.572499999998</v>
      </c>
      <c r="Q50" s="124"/>
      <c r="R50" s="140"/>
      <c r="S50" s="140"/>
      <c r="W50" s="8"/>
      <c r="X50" s="768"/>
      <c r="Y50" s="764"/>
      <c r="Z50" s="767" t="s">
        <v>227</v>
      </c>
      <c r="AA50" s="771" t="s">
        <v>326</v>
      </c>
      <c r="AB50" s="39">
        <v>37</v>
      </c>
      <c r="AC50" s="765">
        <v>7207.7395470000001</v>
      </c>
      <c r="AD50" s="765">
        <v>7019.6017490000004</v>
      </c>
      <c r="AE50" s="46">
        <v>6974.5883160000003</v>
      </c>
      <c r="AF50" s="46">
        <v>6876.7222009999996</v>
      </c>
      <c r="AG50" s="46">
        <v>7010.7667890000002</v>
      </c>
      <c r="AH50" s="46">
        <v>7119.0879370000002</v>
      </c>
      <c r="AI50" s="766"/>
    </row>
    <row r="51" spans="1:45" ht="24.75" customHeight="1" x14ac:dyDescent="0.25">
      <c r="A51" s="92"/>
      <c r="B51" s="132"/>
      <c r="C51" s="92"/>
      <c r="D51" s="133" t="s">
        <v>227</v>
      </c>
      <c r="E51" s="92"/>
      <c r="F51" s="92"/>
      <c r="G51" s="92" t="s">
        <v>19</v>
      </c>
      <c r="H51" s="191" t="e">
        <f>+(H50/$H49)</f>
        <v>#DIV/0!</v>
      </c>
      <c r="I51" s="94"/>
      <c r="J51" s="187"/>
      <c r="K51" s="188"/>
      <c r="L51" s="192">
        <f>IF(OR($A$1&lt;1,$A$1&gt;7),0,HLOOKUP($A$1,TABLE,+AB38+1))</f>
        <v>111224.386667</v>
      </c>
      <c r="M51" s="139"/>
      <c r="N51" s="137" t="s">
        <v>12</v>
      </c>
      <c r="O51" s="139"/>
      <c r="P51" s="229" t="e">
        <f t="shared" si="2"/>
        <v>#DIV/0!</v>
      </c>
      <c r="Q51" s="124"/>
      <c r="R51" s="140"/>
      <c r="S51" s="140"/>
      <c r="W51" s="8"/>
      <c r="X51" s="768"/>
      <c r="Y51" s="764"/>
      <c r="Z51" s="767" t="s">
        <v>321</v>
      </c>
      <c r="AA51" s="771" t="s">
        <v>327</v>
      </c>
      <c r="AB51" s="39">
        <v>38</v>
      </c>
      <c r="AC51" s="773">
        <v>0.58692999999999995</v>
      </c>
      <c r="AD51" s="773">
        <v>0.43710599999999999</v>
      </c>
      <c r="AE51" s="772">
        <v>0.377168</v>
      </c>
      <c r="AF51" s="772">
        <v>0.30404900000000001</v>
      </c>
      <c r="AG51" s="772">
        <v>0.24232699999999999</v>
      </c>
      <c r="AH51" s="772">
        <v>0.13914499999999999</v>
      </c>
      <c r="AI51" s="766"/>
    </row>
    <row r="52" spans="1:45" ht="24.75" customHeight="1" x14ac:dyDescent="0.25">
      <c r="A52" s="92"/>
      <c r="B52" s="132"/>
      <c r="C52" s="108" t="s">
        <v>309</v>
      </c>
      <c r="D52" s="92"/>
      <c r="E52" s="92"/>
      <c r="F52" s="92"/>
      <c r="G52" s="92"/>
      <c r="H52" s="92"/>
      <c r="I52" s="92"/>
      <c r="J52" s="92"/>
      <c r="K52" s="92"/>
      <c r="L52" s="169"/>
      <c r="M52" s="92"/>
      <c r="N52" s="133"/>
      <c r="O52" s="92"/>
      <c r="P52" s="226"/>
      <c r="Q52" s="124"/>
      <c r="R52" s="164"/>
      <c r="S52" s="164"/>
      <c r="W52" s="8"/>
      <c r="X52" s="768"/>
      <c r="Y52" s="764"/>
      <c r="Z52" s="767" t="s">
        <v>323</v>
      </c>
      <c r="AA52" s="771" t="s">
        <v>327</v>
      </c>
      <c r="AB52" s="39">
        <v>39</v>
      </c>
      <c r="AC52" s="46">
        <v>386.875</v>
      </c>
      <c r="AD52" s="46">
        <v>580</v>
      </c>
      <c r="AE52" s="46">
        <v>1010.348837</v>
      </c>
      <c r="AF52" s="46">
        <v>1439.560976</v>
      </c>
      <c r="AG52" s="46">
        <v>2214.5897439999999</v>
      </c>
      <c r="AH52" s="46">
        <v>4961.6499999999996</v>
      </c>
    </row>
    <row r="53" spans="1:45" s="10" customFormat="1" ht="24.75" customHeight="1" x14ac:dyDescent="0.25">
      <c r="A53" s="150"/>
      <c r="B53" s="150"/>
      <c r="C53" s="150"/>
      <c r="D53" s="183" t="s">
        <v>320</v>
      </c>
      <c r="E53" s="184"/>
      <c r="F53" s="184"/>
      <c r="G53" s="184"/>
      <c r="H53" s="184"/>
      <c r="I53" s="184" t="s">
        <v>19</v>
      </c>
      <c r="J53" s="941">
        <f>SUM(H14:H15)</f>
        <v>0</v>
      </c>
      <c r="K53" s="941"/>
      <c r="L53" s="941"/>
      <c r="M53" s="92"/>
      <c r="N53" s="92"/>
      <c r="O53" s="139"/>
      <c r="P53" s="218"/>
      <c r="Q53" s="124"/>
      <c r="R53" s="164"/>
      <c r="S53" s="164"/>
      <c r="U53" s="13"/>
      <c r="V53" s="13"/>
      <c r="W53" s="14"/>
      <c r="X53" s="774"/>
      <c r="Y53" s="775"/>
      <c r="Z53" s="767" t="s">
        <v>324</v>
      </c>
      <c r="AA53" s="771" t="s">
        <v>327</v>
      </c>
      <c r="AB53" s="39">
        <v>40</v>
      </c>
      <c r="AC53" s="776">
        <v>200887.46</v>
      </c>
      <c r="AD53" s="777">
        <v>377160.71049999999</v>
      </c>
      <c r="AE53" s="776">
        <v>720241.41345300002</v>
      </c>
      <c r="AF53" s="776">
        <v>1206127.178293</v>
      </c>
      <c r="AG53" s="776">
        <v>1807400.607179</v>
      </c>
      <c r="AH53" s="776">
        <v>3966842.7374820001</v>
      </c>
      <c r="AI53" s="778"/>
      <c r="AJ53" s="778"/>
      <c r="AK53" s="778"/>
      <c r="AL53" s="19"/>
      <c r="AM53" s="19"/>
      <c r="AN53" s="19"/>
      <c r="AO53" s="19"/>
      <c r="AP53" s="19"/>
      <c r="AQ53" s="19"/>
      <c r="AR53" s="19"/>
      <c r="AS53" s="19"/>
    </row>
    <row r="54" spans="1:45" s="10" customFormat="1" ht="24.75" customHeight="1" x14ac:dyDescent="0.25">
      <c r="A54" s="150"/>
      <c r="B54" s="150"/>
      <c r="C54" s="150"/>
      <c r="D54" s="185" t="s">
        <v>485</v>
      </c>
      <c r="E54" s="132"/>
      <c r="F54" s="132"/>
      <c r="G54" s="157"/>
      <c r="H54" s="186" t="e">
        <f>+(H56/J53)</f>
        <v>#DIV/0!</v>
      </c>
      <c r="I54" s="157"/>
      <c r="J54" s="187"/>
      <c r="K54" s="188"/>
      <c r="L54" s="189">
        <f>IF(OR($A$1&lt;1,$A$1&gt;7),0,HLOOKUP($A$1,TABLE,+AB39+1))</f>
        <v>7.6999999999999999E-2</v>
      </c>
      <c r="M54" s="139"/>
      <c r="N54" s="137" t="s">
        <v>12</v>
      </c>
      <c r="O54" s="139"/>
      <c r="P54" s="218" t="e">
        <f>IF(ISTEXT(+L54),"   N/A",ABS(+$L54-$H54))</f>
        <v>#DIV/0!</v>
      </c>
      <c r="Q54" s="124"/>
      <c r="R54" s="140"/>
      <c r="S54" s="140"/>
      <c r="U54" s="13"/>
      <c r="V54" s="13"/>
      <c r="W54" s="14"/>
      <c r="X54" s="774"/>
      <c r="Y54" s="775"/>
      <c r="Z54" s="767" t="s">
        <v>227</v>
      </c>
      <c r="AA54" s="771" t="s">
        <v>327</v>
      </c>
      <c r="AB54" s="39">
        <v>41</v>
      </c>
      <c r="AC54" s="777">
        <v>629.27679499999999</v>
      </c>
      <c r="AD54" s="777">
        <v>994.13912000000005</v>
      </c>
      <c r="AE54" s="776">
        <v>899.71621900000002</v>
      </c>
      <c r="AF54" s="776">
        <v>935.59220100000005</v>
      </c>
      <c r="AG54" s="776">
        <v>1038.8117480000001</v>
      </c>
      <c r="AH54" s="776">
        <v>985.23416299999997</v>
      </c>
      <c r="AI54" s="778"/>
      <c r="AJ54" s="778"/>
      <c r="AK54" s="778"/>
      <c r="AL54" s="19"/>
      <c r="AM54" s="19"/>
      <c r="AN54" s="19"/>
      <c r="AO54" s="19"/>
      <c r="AP54" s="19"/>
      <c r="AQ54" s="19"/>
      <c r="AR54" s="19"/>
      <c r="AS54" s="19"/>
    </row>
    <row r="55" spans="1:45" s="10" customFormat="1" ht="24.75" customHeight="1" x14ac:dyDescent="0.25">
      <c r="A55" s="150"/>
      <c r="B55" s="150"/>
      <c r="C55" s="150"/>
      <c r="D55" s="133" t="s">
        <v>486</v>
      </c>
      <c r="E55" s="92"/>
      <c r="F55" s="92"/>
      <c r="G55" s="94"/>
      <c r="H55" s="190"/>
      <c r="I55" s="94"/>
      <c r="J55" s="187"/>
      <c r="K55" s="188"/>
      <c r="L55" s="138">
        <f>IF(OR($A$1&lt;1,$A$1&gt;7),0,HLOOKUP($A$1,TABLE,+AB40+1))</f>
        <v>1.125</v>
      </c>
      <c r="M55" s="139"/>
      <c r="N55" s="137" t="s">
        <v>12</v>
      </c>
      <c r="O55" s="139"/>
      <c r="P55" s="218">
        <f>IF(ISTEXT(+L55),"   N/A",ABS(+$L55-$H55))</f>
        <v>1.125</v>
      </c>
      <c r="Q55" s="124"/>
      <c r="R55" s="140"/>
      <c r="S55" s="140"/>
      <c r="U55" s="13"/>
      <c r="V55" s="13"/>
      <c r="W55" s="14"/>
      <c r="X55" s="774"/>
      <c r="Y55" s="775"/>
      <c r="Z55" s="779" t="s">
        <v>330</v>
      </c>
      <c r="AA55" s="780" t="s">
        <v>331</v>
      </c>
      <c r="AB55" s="39">
        <v>42</v>
      </c>
      <c r="AC55" s="781">
        <v>0</v>
      </c>
      <c r="AD55" s="781">
        <v>8.1811999999999996E-2</v>
      </c>
      <c r="AE55" s="782">
        <v>0.16117699999999999</v>
      </c>
      <c r="AF55" s="782">
        <v>0.28573599999999999</v>
      </c>
      <c r="AG55" s="782">
        <v>0.40571000000000002</v>
      </c>
      <c r="AH55" s="782">
        <v>0.58738100000000004</v>
      </c>
      <c r="AI55" s="778"/>
      <c r="AJ55" s="778"/>
      <c r="AK55" s="778"/>
      <c r="AL55" s="19"/>
      <c r="AM55" s="19"/>
      <c r="AN55" s="19"/>
      <c r="AO55" s="19"/>
      <c r="AP55" s="19"/>
      <c r="AQ55" s="19"/>
      <c r="AR55" s="19"/>
      <c r="AS55" s="19"/>
    </row>
    <row r="56" spans="1:45" s="10" customFormat="1" ht="24.75" customHeight="1" x14ac:dyDescent="0.25">
      <c r="A56" s="150"/>
      <c r="B56" s="150"/>
      <c r="C56" s="150"/>
      <c r="D56" s="92" t="s">
        <v>487</v>
      </c>
      <c r="E56" s="92"/>
      <c r="F56" s="92"/>
      <c r="G56" s="92" t="s">
        <v>19</v>
      </c>
      <c r="H56" s="190"/>
      <c r="I56" s="94"/>
      <c r="J56" s="187"/>
      <c r="K56" s="188"/>
      <c r="L56" s="179">
        <f>IF(OR($A$1&lt;1,$A$1&gt;7),0,HLOOKUP($A$1,TABLE,+AB41+1))</f>
        <v>34479.64</v>
      </c>
      <c r="M56" s="139"/>
      <c r="N56" s="137" t="s">
        <v>12</v>
      </c>
      <c r="O56" s="139"/>
      <c r="P56" s="225">
        <f>IF(ISTEXT(+L56),"   N/A",ABS(+$L56-$H56))</f>
        <v>34479.64</v>
      </c>
      <c r="Q56" s="124"/>
      <c r="R56" s="140"/>
      <c r="S56" s="140"/>
      <c r="U56" s="13"/>
      <c r="V56" s="13"/>
      <c r="W56" s="14"/>
      <c r="X56" s="774"/>
      <c r="Y56" s="775"/>
      <c r="Z56" s="779" t="s">
        <v>225</v>
      </c>
      <c r="AA56" s="780" t="s">
        <v>331</v>
      </c>
      <c r="AB56" s="39">
        <v>43</v>
      </c>
      <c r="AC56" s="777">
        <v>0</v>
      </c>
      <c r="AD56" s="777">
        <v>0.272727</v>
      </c>
      <c r="AE56" s="776">
        <v>1.24</v>
      </c>
      <c r="AF56" s="776">
        <v>8.3548390000000001</v>
      </c>
      <c r="AG56" s="776">
        <v>31.108108000000001</v>
      </c>
      <c r="AH56" s="776">
        <v>137.73529400000001</v>
      </c>
      <c r="AI56" s="778"/>
      <c r="AJ56" s="778"/>
      <c r="AK56" s="778"/>
      <c r="AL56" s="19"/>
      <c r="AM56" s="19"/>
      <c r="AN56" s="19"/>
      <c r="AO56" s="19"/>
      <c r="AP56" s="19"/>
      <c r="AQ56" s="19"/>
      <c r="AR56" s="19"/>
      <c r="AS56" s="19"/>
    </row>
    <row r="57" spans="1:45" s="10" customFormat="1" ht="24.75" customHeight="1" x14ac:dyDescent="0.25">
      <c r="A57" s="150"/>
      <c r="B57" s="150"/>
      <c r="C57" s="150"/>
      <c r="D57" s="133" t="s">
        <v>227</v>
      </c>
      <c r="E57" s="92"/>
      <c r="F57" s="92"/>
      <c r="G57" s="92" t="s">
        <v>19</v>
      </c>
      <c r="H57" s="191" t="e">
        <f>+(H56/$H55)</f>
        <v>#DIV/0!</v>
      </c>
      <c r="I57" s="94"/>
      <c r="J57" s="187"/>
      <c r="K57" s="188"/>
      <c r="L57" s="192">
        <f>IF(OR($A$1&lt;1,$A$1&gt;7),0,HLOOKUP($A$1,TABLE,+AB42+1))</f>
        <v>30202.496296000001</v>
      </c>
      <c r="M57" s="139"/>
      <c r="N57" s="137" t="s">
        <v>12</v>
      </c>
      <c r="O57" s="139"/>
      <c r="P57" s="225" t="e">
        <f>IF(ISTEXT(+L57),"   N/A",ABS(+$L57-$H57))</f>
        <v>#DIV/0!</v>
      </c>
      <c r="Q57" s="124"/>
      <c r="R57" s="140"/>
      <c r="S57" s="140"/>
      <c r="U57" s="13"/>
      <c r="V57" s="13"/>
      <c r="W57" s="14"/>
      <c r="X57" s="774"/>
      <c r="Y57" s="775"/>
      <c r="Z57" s="779" t="s">
        <v>226</v>
      </c>
      <c r="AA57" s="780" t="s">
        <v>331</v>
      </c>
      <c r="AB57" s="39">
        <v>44</v>
      </c>
      <c r="AC57" s="777">
        <v>0</v>
      </c>
      <c r="AD57" s="777">
        <v>11300.005455</v>
      </c>
      <c r="AE57" s="776">
        <v>55538.473599999998</v>
      </c>
      <c r="AF57" s="776">
        <v>401055.24903200002</v>
      </c>
      <c r="AG57" s="776">
        <v>1476833.385946</v>
      </c>
      <c r="AH57" s="776">
        <v>10343921.757805999</v>
      </c>
      <c r="AI57" s="778"/>
      <c r="AJ57" s="778"/>
      <c r="AK57" s="778"/>
      <c r="AL57" s="19"/>
      <c r="AM57" s="19"/>
      <c r="AN57" s="19"/>
      <c r="AO57" s="19"/>
      <c r="AP57" s="19"/>
      <c r="AQ57" s="19"/>
      <c r="AR57" s="19"/>
      <c r="AS57" s="19"/>
    </row>
    <row r="58" spans="1:45" s="10" customFormat="1" ht="24.75" customHeight="1" x14ac:dyDescent="0.25">
      <c r="A58" s="150"/>
      <c r="B58" s="150"/>
      <c r="C58" s="108" t="s">
        <v>278</v>
      </c>
      <c r="D58" s="150"/>
      <c r="E58" s="150"/>
      <c r="F58" s="150"/>
      <c r="G58" s="193"/>
      <c r="H58" s="187"/>
      <c r="I58" s="193"/>
      <c r="J58" s="187"/>
      <c r="K58" s="188"/>
      <c r="L58" s="194"/>
      <c r="M58" s="195"/>
      <c r="N58" s="188"/>
      <c r="O58" s="195"/>
      <c r="P58" s="230"/>
      <c r="Q58" s="152"/>
      <c r="R58" s="153"/>
      <c r="S58" s="153"/>
      <c r="U58" s="13"/>
      <c r="V58" s="13"/>
      <c r="W58" s="14"/>
      <c r="X58" s="774"/>
      <c r="Y58" s="778"/>
      <c r="Z58" s="779" t="s">
        <v>227</v>
      </c>
      <c r="AA58" s="780" t="s">
        <v>331</v>
      </c>
      <c r="AB58" s="39">
        <v>45</v>
      </c>
      <c r="AC58" s="777">
        <v>0</v>
      </c>
      <c r="AD58" s="776">
        <v>5793.0054550000004</v>
      </c>
      <c r="AE58" s="776">
        <v>20170.792066999998</v>
      </c>
      <c r="AF58" s="776">
        <v>34451.998355000003</v>
      </c>
      <c r="AG58" s="776">
        <v>66262.563443000006</v>
      </c>
      <c r="AH58" s="776">
        <v>70970.913325000001</v>
      </c>
      <c r="AI58" s="778"/>
      <c r="AJ58" s="778"/>
      <c r="AK58" s="778"/>
      <c r="AL58" s="19"/>
      <c r="AM58" s="19"/>
      <c r="AN58" s="19"/>
      <c r="AO58" s="19"/>
      <c r="AP58" s="19"/>
      <c r="AQ58" s="19"/>
      <c r="AR58" s="19"/>
      <c r="AS58" s="19"/>
    </row>
    <row r="59" spans="1:45" s="10" customFormat="1" ht="24.75" customHeight="1" x14ac:dyDescent="0.25">
      <c r="A59" s="150"/>
      <c r="B59" s="150"/>
      <c r="C59" s="150"/>
      <c r="D59" s="183" t="s">
        <v>320</v>
      </c>
      <c r="E59" s="184"/>
      <c r="F59" s="184"/>
      <c r="G59" s="184"/>
      <c r="H59" s="184"/>
      <c r="I59" s="184"/>
      <c r="J59" s="939">
        <f>SUM(H14:H15)</f>
        <v>0</v>
      </c>
      <c r="K59" s="939"/>
      <c r="L59" s="939"/>
      <c r="M59" s="92"/>
      <c r="N59" s="92"/>
      <c r="O59" s="139"/>
      <c r="P59" s="218"/>
      <c r="Q59" s="124"/>
      <c r="R59" s="164"/>
      <c r="S59" s="164"/>
      <c r="U59" s="13"/>
      <c r="V59" s="13"/>
      <c r="W59" s="14"/>
      <c r="X59" s="774"/>
      <c r="Y59" s="778"/>
      <c r="Z59" s="779" t="s">
        <v>330</v>
      </c>
      <c r="AA59" s="783" t="s">
        <v>332</v>
      </c>
      <c r="AB59" s="39">
        <v>46</v>
      </c>
      <c r="AC59" s="782">
        <v>9.4924999999999995E-2</v>
      </c>
      <c r="AD59" s="782">
        <v>8.2040000000000002E-2</v>
      </c>
      <c r="AE59" s="782">
        <v>8.7115999999999999E-2</v>
      </c>
      <c r="AF59" s="782">
        <v>0.214198</v>
      </c>
      <c r="AG59" s="782">
        <v>0.22978699999999999</v>
      </c>
      <c r="AH59" s="782">
        <v>0.168796</v>
      </c>
      <c r="AI59" s="778"/>
      <c r="AJ59" s="778"/>
      <c r="AK59" s="778"/>
      <c r="AL59" s="19"/>
      <c r="AM59" s="19"/>
      <c r="AN59" s="19"/>
      <c r="AO59" s="19"/>
      <c r="AP59" s="19"/>
      <c r="AQ59" s="19"/>
      <c r="AR59" s="19"/>
      <c r="AS59" s="19"/>
    </row>
    <row r="60" spans="1:45" s="10" customFormat="1" ht="24.75" customHeight="1" x14ac:dyDescent="0.25">
      <c r="A60" s="150"/>
      <c r="B60" s="150"/>
      <c r="C60" s="150"/>
      <c r="D60" s="185" t="s">
        <v>485</v>
      </c>
      <c r="E60" s="132"/>
      <c r="F60" s="132"/>
      <c r="G60" s="157"/>
      <c r="H60" s="186" t="e">
        <f>+(H62/J59)</f>
        <v>#DIV/0!</v>
      </c>
      <c r="I60" s="157"/>
      <c r="J60" s="187"/>
      <c r="K60" s="188"/>
      <c r="L60" s="189">
        <f>IF(OR($A$1&lt;1,$A$1&gt;7),0,HLOOKUP($A$1,TABLE,+AB43+1))</f>
        <v>0.15928500000000001</v>
      </c>
      <c r="M60" s="139"/>
      <c r="N60" s="137" t="s">
        <v>12</v>
      </c>
      <c r="O60" s="139"/>
      <c r="P60" s="218" t="e">
        <f>IF(ISTEXT(+L60),"   N/A",ABS(+$L60-$H60))</f>
        <v>#DIV/0!</v>
      </c>
      <c r="Q60" s="124"/>
      <c r="R60" s="140"/>
      <c r="S60" s="140"/>
      <c r="U60" s="13"/>
      <c r="V60" s="13"/>
      <c r="W60" s="14"/>
      <c r="X60" s="774"/>
      <c r="Y60" s="778"/>
      <c r="Z60" s="779" t="s">
        <v>225</v>
      </c>
      <c r="AA60" s="783" t="s">
        <v>332</v>
      </c>
      <c r="AB60" s="39">
        <v>47</v>
      </c>
      <c r="AC60" s="776">
        <v>0.66666700000000001</v>
      </c>
      <c r="AD60" s="776">
        <v>0.72727299999999995</v>
      </c>
      <c r="AE60" s="776">
        <v>2.16</v>
      </c>
      <c r="AF60" s="776">
        <v>11.419354999999999</v>
      </c>
      <c r="AG60" s="776">
        <v>28.189188999999999</v>
      </c>
      <c r="AH60" s="776">
        <v>93.294117999999997</v>
      </c>
      <c r="AI60" s="778"/>
      <c r="AJ60" s="778"/>
      <c r="AK60" s="778"/>
      <c r="AL60" s="19"/>
      <c r="AM60" s="19"/>
      <c r="AN60" s="19"/>
      <c r="AO60" s="19"/>
      <c r="AP60" s="19"/>
      <c r="AQ60" s="19"/>
      <c r="AR60" s="19"/>
      <c r="AS60" s="19"/>
    </row>
    <row r="61" spans="1:45" s="10" customFormat="1" ht="24.75" customHeight="1" x14ac:dyDescent="0.25">
      <c r="A61" s="150"/>
      <c r="B61" s="150"/>
      <c r="C61" s="150"/>
      <c r="D61" s="133" t="s">
        <v>486</v>
      </c>
      <c r="E61" s="92"/>
      <c r="F61" s="92"/>
      <c r="G61" s="94"/>
      <c r="H61" s="190">
        <v>0</v>
      </c>
      <c r="I61" s="94"/>
      <c r="J61" s="187"/>
      <c r="K61" s="188"/>
      <c r="L61" s="138">
        <f>IF(OR($A$1&lt;1,$A$1&gt;7),0,HLOOKUP($A$1,TABLE,+AB44+1))</f>
        <v>4.0625</v>
      </c>
      <c r="M61" s="139"/>
      <c r="N61" s="137" t="s">
        <v>12</v>
      </c>
      <c r="O61" s="139"/>
      <c r="P61" s="218">
        <f>IF(ISTEXT(+L61),"   N/A",ABS(+$L61-$H61))</f>
        <v>4.0625</v>
      </c>
      <c r="Q61" s="124"/>
      <c r="R61" s="140"/>
      <c r="S61" s="140"/>
      <c r="U61" s="13"/>
      <c r="V61" s="13"/>
      <c r="W61" s="14"/>
      <c r="X61" s="774"/>
      <c r="Y61" s="778"/>
      <c r="Z61" s="779" t="s">
        <v>226</v>
      </c>
      <c r="AA61" s="783" t="s">
        <v>332</v>
      </c>
      <c r="AB61" s="39">
        <v>48</v>
      </c>
      <c r="AC61" s="777">
        <v>11749.333333</v>
      </c>
      <c r="AD61" s="777">
        <v>5689.002727</v>
      </c>
      <c r="AE61" s="776">
        <v>28103.644</v>
      </c>
      <c r="AF61" s="776">
        <v>206232.97258100001</v>
      </c>
      <c r="AG61" s="776">
        <v>638296.23540500004</v>
      </c>
      <c r="AH61" s="776">
        <v>2147222.0121590002</v>
      </c>
      <c r="AI61" s="778"/>
      <c r="AJ61" s="778"/>
      <c r="AK61" s="778"/>
      <c r="AL61" s="19"/>
      <c r="AM61" s="19"/>
      <c r="AN61" s="19"/>
      <c r="AO61" s="19"/>
      <c r="AP61" s="19"/>
      <c r="AQ61" s="19"/>
      <c r="AR61" s="19"/>
      <c r="AS61" s="19"/>
    </row>
    <row r="62" spans="1:45" s="10" customFormat="1" ht="24.75" customHeight="1" x14ac:dyDescent="0.25">
      <c r="A62" s="150"/>
      <c r="B62" s="150"/>
      <c r="C62" s="150"/>
      <c r="D62" s="92" t="s">
        <v>487</v>
      </c>
      <c r="E62" s="92"/>
      <c r="F62" s="92"/>
      <c r="G62" s="92" t="s">
        <v>19</v>
      </c>
      <c r="H62" s="190">
        <v>0</v>
      </c>
      <c r="I62" s="94"/>
      <c r="J62" s="187"/>
      <c r="K62" s="188"/>
      <c r="L62" s="179">
        <f>IF(OR($A$1&lt;1,$A$1&gt;7),0,HLOOKUP($A$1,TABLE,+AB45+1))</f>
        <v>55575.115624999999</v>
      </c>
      <c r="M62" s="139"/>
      <c r="N62" s="137" t="s">
        <v>12</v>
      </c>
      <c r="O62" s="139"/>
      <c r="P62" s="218">
        <f>IF(ISTEXT(+L62),"   N/A",ABS(+$L62-$H62))</f>
        <v>55575.115624999999</v>
      </c>
      <c r="Q62" s="124"/>
      <c r="R62" s="140"/>
      <c r="S62" s="140"/>
      <c r="U62" s="13"/>
      <c r="V62" s="13"/>
      <c r="W62" s="14"/>
      <c r="X62" s="774"/>
      <c r="Y62" s="775"/>
      <c r="Z62" s="779" t="s">
        <v>227</v>
      </c>
      <c r="AA62" s="783" t="s">
        <v>332</v>
      </c>
      <c r="AB62" s="39">
        <v>49</v>
      </c>
      <c r="AC62" s="776">
        <v>5320.3333329999996</v>
      </c>
      <c r="AD62" s="777">
        <v>4061.883182</v>
      </c>
      <c r="AE62" s="776">
        <v>7486.2833540000001</v>
      </c>
      <c r="AF62" s="776">
        <v>15198.002484000001</v>
      </c>
      <c r="AG62" s="776">
        <v>24306.922084000002</v>
      </c>
      <c r="AH62" s="776">
        <v>24858.182643</v>
      </c>
      <c r="AI62" s="778"/>
      <c r="AJ62" s="778"/>
      <c r="AK62" s="778"/>
      <c r="AL62" s="19"/>
      <c r="AM62" s="19"/>
      <c r="AN62" s="19"/>
      <c r="AO62" s="19"/>
      <c r="AP62" s="19"/>
      <c r="AQ62" s="19"/>
      <c r="AR62" s="19"/>
      <c r="AS62" s="19"/>
    </row>
    <row r="63" spans="1:45" s="10" customFormat="1" ht="24.75" customHeight="1" x14ac:dyDescent="0.25">
      <c r="A63" s="150"/>
      <c r="B63" s="150"/>
      <c r="C63" s="150"/>
      <c r="D63" s="133" t="s">
        <v>227</v>
      </c>
      <c r="E63" s="92"/>
      <c r="F63" s="92"/>
      <c r="G63" s="92" t="s">
        <v>19</v>
      </c>
      <c r="H63" s="191" t="e">
        <f>+(H62/$H61)</f>
        <v>#DIV/0!</v>
      </c>
      <c r="I63" s="94"/>
      <c r="J63" s="187"/>
      <c r="K63" s="188"/>
      <c r="L63" s="192">
        <f>IF(OR($A$1&lt;1,$A$1&gt;7),0,HLOOKUP($A$1,TABLE,+AB46+1))</f>
        <v>14802.259139</v>
      </c>
      <c r="M63" s="139"/>
      <c r="N63" s="137" t="s">
        <v>12</v>
      </c>
      <c r="O63" s="139"/>
      <c r="P63" s="218" t="e">
        <f>IF(ISTEXT(+L63),"   N/A",ABS(+$L63-$H63))</f>
        <v>#DIV/0!</v>
      </c>
      <c r="Q63" s="124"/>
      <c r="R63" s="140"/>
      <c r="S63" s="140"/>
      <c r="U63" s="13"/>
      <c r="V63" s="13"/>
      <c r="W63" s="14"/>
      <c r="X63" s="774"/>
      <c r="Y63" s="775"/>
      <c r="Z63" s="779" t="s">
        <v>330</v>
      </c>
      <c r="AA63" s="783" t="s">
        <v>333</v>
      </c>
      <c r="AB63" s="39">
        <v>50</v>
      </c>
      <c r="AC63" s="782">
        <v>0.90507499999999996</v>
      </c>
      <c r="AD63" s="781">
        <v>0.83614699999999997</v>
      </c>
      <c r="AE63" s="782">
        <v>0.75170800000000004</v>
      </c>
      <c r="AF63" s="782">
        <v>0.50006600000000001</v>
      </c>
      <c r="AG63" s="782">
        <v>0.35915000000000002</v>
      </c>
      <c r="AH63" s="782">
        <v>0.23918300000000001</v>
      </c>
      <c r="AI63" s="778"/>
      <c r="AJ63" s="778"/>
      <c r="AK63" s="778"/>
      <c r="AL63" s="19"/>
      <c r="AM63" s="19"/>
      <c r="AN63" s="19"/>
      <c r="AO63" s="19"/>
      <c r="AP63" s="19"/>
      <c r="AQ63" s="19"/>
      <c r="AR63" s="19"/>
      <c r="AS63" s="19"/>
    </row>
    <row r="64" spans="1:45" ht="24.75" customHeight="1" x14ac:dyDescent="0.25">
      <c r="A64" s="92"/>
      <c r="B64" s="132"/>
      <c r="C64" s="108" t="s">
        <v>279</v>
      </c>
      <c r="D64" s="92"/>
      <c r="E64" s="92"/>
      <c r="F64" s="92"/>
      <c r="G64" s="92"/>
      <c r="H64" s="92"/>
      <c r="I64" s="92"/>
      <c r="J64" s="92"/>
      <c r="K64" s="92"/>
      <c r="L64" s="93"/>
      <c r="M64" s="92"/>
      <c r="N64" s="92"/>
      <c r="O64" s="92"/>
      <c r="P64" s="226"/>
      <c r="Q64" s="196"/>
      <c r="R64" s="197"/>
      <c r="S64" s="197"/>
      <c r="W64" s="8"/>
      <c r="X64" s="768"/>
      <c r="Y64" s="764"/>
      <c r="Z64" s="779" t="s">
        <v>225</v>
      </c>
      <c r="AA64" s="783" t="s">
        <v>333</v>
      </c>
      <c r="AB64" s="39">
        <v>51</v>
      </c>
      <c r="AC64" s="46">
        <v>19.666667</v>
      </c>
      <c r="AD64" s="46">
        <v>25.090909</v>
      </c>
      <c r="AE64" s="46">
        <v>104.48</v>
      </c>
      <c r="AF64" s="46">
        <v>139.38709700000001</v>
      </c>
      <c r="AG64" s="46">
        <v>284.64864899999998</v>
      </c>
      <c r="AH64" s="46">
        <v>780.20588199999997</v>
      </c>
    </row>
    <row r="65" spans="1:34" ht="24.75" customHeight="1" x14ac:dyDescent="0.25">
      <c r="A65" s="92"/>
      <c r="B65" s="132"/>
      <c r="C65" s="92"/>
      <c r="D65" s="183" t="s">
        <v>320</v>
      </c>
      <c r="E65" s="184"/>
      <c r="F65" s="184"/>
      <c r="G65" s="184"/>
      <c r="H65" s="184"/>
      <c r="I65" s="184"/>
      <c r="J65" s="939">
        <f>SUM(H14:H15)</f>
        <v>0</v>
      </c>
      <c r="K65" s="939"/>
      <c r="L65" s="939"/>
      <c r="M65" s="92"/>
      <c r="N65" s="92"/>
      <c r="O65" s="139"/>
      <c r="P65" s="218"/>
      <c r="Q65" s="124"/>
      <c r="R65" s="164"/>
      <c r="S65" s="164"/>
      <c r="Y65" s="764"/>
      <c r="Z65" s="779" t="s">
        <v>226</v>
      </c>
      <c r="AA65" s="783" t="s">
        <v>333</v>
      </c>
      <c r="AB65" s="39">
        <v>52</v>
      </c>
      <c r="AC65" s="46">
        <v>34879.178333000003</v>
      </c>
      <c r="AD65" s="46">
        <v>43168.411818</v>
      </c>
      <c r="AE65" s="46">
        <v>103732.5888</v>
      </c>
      <c r="AF65" s="46">
        <v>390532.75548400002</v>
      </c>
      <c r="AG65" s="46">
        <v>954316.56162199995</v>
      </c>
      <c r="AH65" s="46">
        <v>3565369.627388</v>
      </c>
    </row>
    <row r="66" spans="1:34" ht="24.75" customHeight="1" x14ac:dyDescent="0.25">
      <c r="A66" s="92"/>
      <c r="B66" s="132"/>
      <c r="C66" s="92"/>
      <c r="D66" s="185" t="s">
        <v>485</v>
      </c>
      <c r="E66" s="132"/>
      <c r="F66" s="132"/>
      <c r="G66" s="157"/>
      <c r="H66" s="186" t="e">
        <f>+(H68/J65)</f>
        <v>#DIV/0!</v>
      </c>
      <c r="I66" s="157"/>
      <c r="J66" s="187"/>
      <c r="K66" s="188"/>
      <c r="L66" s="189">
        <f>IF(OR($A$1&lt;1,$A$1&gt;7),0,HLOOKUP($A$1,TABLE,+AB47+1))</f>
        <v>0.14277300000000001</v>
      </c>
      <c r="M66" s="139"/>
      <c r="N66" s="137" t="s">
        <v>12</v>
      </c>
      <c r="O66" s="139"/>
      <c r="P66" s="218" t="e">
        <f>IF(ISTEXT(+L66),"   N/A",ABS(+$L66-$H66))</f>
        <v>#DIV/0!</v>
      </c>
      <c r="Q66" s="124"/>
      <c r="R66" s="140"/>
      <c r="S66" s="140"/>
      <c r="Y66" s="764"/>
      <c r="Z66" s="779" t="s">
        <v>227</v>
      </c>
      <c r="AA66" s="783" t="s">
        <v>333</v>
      </c>
      <c r="AB66" s="39">
        <v>53</v>
      </c>
      <c r="AC66" s="46">
        <v>1716.808961</v>
      </c>
      <c r="AD66" s="46">
        <v>1938.7221360000001</v>
      </c>
      <c r="AE66" s="46">
        <v>2443.34924</v>
      </c>
      <c r="AF66" s="46">
        <v>2754.4629500000001</v>
      </c>
      <c r="AG66" s="46">
        <v>5116.5144579999996</v>
      </c>
      <c r="AH66" s="46">
        <v>4822.5124489999998</v>
      </c>
    </row>
    <row r="67" spans="1:34" ht="24.75" customHeight="1" x14ac:dyDescent="0.25">
      <c r="A67" s="92"/>
      <c r="B67" s="132"/>
      <c r="C67" s="92"/>
      <c r="D67" s="133" t="s">
        <v>486</v>
      </c>
      <c r="E67" s="92"/>
      <c r="F67" s="92"/>
      <c r="G67" s="94"/>
      <c r="H67" s="190">
        <v>0</v>
      </c>
      <c r="I67" s="94"/>
      <c r="J67" s="187"/>
      <c r="K67" s="188"/>
      <c r="L67" s="138">
        <f>IF(OR($A$1&lt;1,$A$1&gt;7),0,HLOOKUP($A$1,TABLE,+AB48+1))</f>
        <v>9.1875</v>
      </c>
      <c r="M67" s="139"/>
      <c r="N67" s="137" t="s">
        <v>12</v>
      </c>
      <c r="O67" s="139"/>
      <c r="P67" s="218">
        <f>IF(ISTEXT(+L67),"   N/A",ABS(+$L67-$H67))</f>
        <v>9.1875</v>
      </c>
      <c r="Q67" s="124"/>
      <c r="R67" s="140"/>
      <c r="S67" s="140"/>
      <c r="Y67" s="764"/>
      <c r="Z67" s="784" t="s">
        <v>334</v>
      </c>
      <c r="AA67" s="775"/>
      <c r="AB67" s="39">
        <v>54</v>
      </c>
      <c r="AC67" s="772">
        <v>0.47399999999999998</v>
      </c>
      <c r="AD67" s="772">
        <v>0.39100000000000001</v>
      </c>
      <c r="AE67" s="772">
        <v>0.67400000000000004</v>
      </c>
      <c r="AF67" s="772">
        <v>0.60499999999999998</v>
      </c>
      <c r="AG67" s="772">
        <v>0.73799999999999999</v>
      </c>
      <c r="AH67" s="772">
        <v>0.76900000000000002</v>
      </c>
    </row>
    <row r="68" spans="1:34" ht="24.75" customHeight="1" x14ac:dyDescent="0.25">
      <c r="A68" s="92"/>
      <c r="B68" s="132"/>
      <c r="C68" s="92"/>
      <c r="D68" s="92" t="s">
        <v>487</v>
      </c>
      <c r="E68" s="92"/>
      <c r="F68" s="92"/>
      <c r="G68" s="92" t="s">
        <v>19</v>
      </c>
      <c r="H68" s="190">
        <v>0</v>
      </c>
      <c r="I68" s="94"/>
      <c r="J68" s="187"/>
      <c r="K68" s="188"/>
      <c r="L68" s="179">
        <f>IF(OR($A$1&lt;1,$A$1&gt;7),0,HLOOKUP($A$1,TABLE,+AB49+1))</f>
        <v>65429.496249999997</v>
      </c>
      <c r="M68" s="139"/>
      <c r="N68" s="137" t="s">
        <v>12</v>
      </c>
      <c r="O68" s="139"/>
      <c r="P68" s="218">
        <f>IF(ISTEXT(+L68),"   N/A",ABS(+$L68-$H68))</f>
        <v>65429.496249999997</v>
      </c>
      <c r="Q68" s="124"/>
      <c r="R68" s="140"/>
      <c r="S68" s="140"/>
      <c r="Y68" s="764"/>
      <c r="Z68" s="767" t="s">
        <v>335</v>
      </c>
      <c r="AA68" s="764"/>
      <c r="AB68" s="39">
        <v>55</v>
      </c>
      <c r="AC68" s="770">
        <v>258491</v>
      </c>
      <c r="AD68" s="770">
        <v>575368</v>
      </c>
      <c r="AE68" s="770">
        <v>1393803</v>
      </c>
      <c r="AF68" s="770">
        <v>2945647</v>
      </c>
      <c r="AG68" s="770">
        <v>5293638</v>
      </c>
      <c r="AH68" s="770">
        <v>31871935</v>
      </c>
    </row>
    <row r="69" spans="1:34" ht="24.75" customHeight="1" x14ac:dyDescent="0.25">
      <c r="A69" s="92"/>
      <c r="B69" s="132"/>
      <c r="C69" s="92"/>
      <c r="D69" s="133" t="s">
        <v>227</v>
      </c>
      <c r="E69" s="92"/>
      <c r="F69" s="92"/>
      <c r="G69" s="92" t="s">
        <v>19</v>
      </c>
      <c r="H69" s="191" t="e">
        <f>+(H68/$H67)</f>
        <v>#DIV/0!</v>
      </c>
      <c r="I69" s="94"/>
      <c r="J69" s="187"/>
      <c r="K69" s="188"/>
      <c r="L69" s="192">
        <f>IF(OR($A$1&lt;1,$A$1&gt;7),0,HLOOKUP($A$1,TABLE,+AB50+1))</f>
        <v>7207.7395470000001</v>
      </c>
      <c r="M69" s="139"/>
      <c r="N69" s="137" t="s">
        <v>12</v>
      </c>
      <c r="O69" s="139"/>
      <c r="P69" s="218" t="e">
        <f>IF(ISTEXT(+L69),"   N/A",ABS(+$L69-$H69))</f>
        <v>#DIV/0!</v>
      </c>
      <c r="Q69" s="124"/>
      <c r="R69" s="140"/>
      <c r="S69" s="140"/>
      <c r="Y69" s="764"/>
      <c r="Z69" s="767" t="s">
        <v>440</v>
      </c>
      <c r="AA69" s="764"/>
      <c r="AB69" s="39">
        <v>56</v>
      </c>
      <c r="AC69" s="772">
        <v>0.28499999999999998</v>
      </c>
      <c r="AD69" s="772">
        <v>0.29799999999999999</v>
      </c>
      <c r="AE69" s="772">
        <v>0.36399999999999999</v>
      </c>
      <c r="AF69" s="772">
        <v>0.40200000000000002</v>
      </c>
      <c r="AG69" s="772">
        <v>0.32500000000000001</v>
      </c>
      <c r="AH69" s="772">
        <v>0.40799999999999997</v>
      </c>
    </row>
    <row r="70" spans="1:34" ht="24.75" customHeight="1" x14ac:dyDescent="0.25">
      <c r="A70" s="92"/>
      <c r="B70" s="132"/>
      <c r="C70" s="108" t="s">
        <v>228</v>
      </c>
      <c r="D70" s="92"/>
      <c r="E70" s="92"/>
      <c r="F70" s="92"/>
      <c r="G70" s="92"/>
      <c r="H70" s="92"/>
      <c r="I70" s="92"/>
      <c r="J70" s="92"/>
      <c r="K70" s="92"/>
      <c r="L70" s="93"/>
      <c r="M70" s="92"/>
      <c r="N70" s="92"/>
      <c r="O70" s="92"/>
      <c r="P70" s="226"/>
      <c r="Q70" s="196"/>
      <c r="R70" s="197"/>
      <c r="S70" s="197"/>
      <c r="Y70" s="764"/>
      <c r="Z70" s="768"/>
      <c r="AA70" s="764"/>
    </row>
    <row r="71" spans="1:34" ht="24.75" customHeight="1" x14ac:dyDescent="0.25">
      <c r="A71" s="92"/>
      <c r="B71" s="132"/>
      <c r="C71" s="92"/>
      <c r="D71" s="183" t="s">
        <v>320</v>
      </c>
      <c r="E71" s="184"/>
      <c r="F71" s="184"/>
      <c r="G71" s="184"/>
      <c r="H71" s="184"/>
      <c r="I71" s="184"/>
      <c r="J71" s="939">
        <f>SUM(H14:H15)</f>
        <v>0</v>
      </c>
      <c r="K71" s="939"/>
      <c r="L71" s="939"/>
      <c r="M71" s="92"/>
      <c r="N71" s="92"/>
      <c r="O71" s="139"/>
      <c r="P71" s="218"/>
      <c r="Q71" s="124"/>
      <c r="R71" s="164"/>
      <c r="S71" s="164"/>
      <c r="Y71" s="764"/>
      <c r="Z71" s="766"/>
    </row>
    <row r="72" spans="1:34" ht="24.75" customHeight="1" x14ac:dyDescent="0.25">
      <c r="A72" s="92"/>
      <c r="B72" s="132"/>
      <c r="C72" s="92"/>
      <c r="D72" s="185" t="s">
        <v>485</v>
      </c>
      <c r="E72" s="132"/>
      <c r="F72" s="132"/>
      <c r="G72" s="157"/>
      <c r="H72" s="186" t="e">
        <f>+(H74/J71)</f>
        <v>#DIV/0!</v>
      </c>
      <c r="I72" s="157"/>
      <c r="J72" s="187"/>
      <c r="K72" s="188"/>
      <c r="L72" s="189">
        <f>IF(OR($A$1&lt;1,$A$1&gt;7),0,HLOOKUP($A$1,TABLE,+AB51+1))</f>
        <v>0.58692999999999995</v>
      </c>
      <c r="M72" s="139"/>
      <c r="N72" s="137" t="s">
        <v>12</v>
      </c>
      <c r="O72" s="139"/>
      <c r="P72" s="218" t="e">
        <f>IF(ISTEXT(+L72),"   N/A",ABS(+$L72-$H72))</f>
        <v>#DIV/0!</v>
      </c>
      <c r="Q72" s="124"/>
      <c r="R72" s="140"/>
      <c r="S72" s="140"/>
      <c r="Y72" s="764"/>
      <c r="Z72" s="766"/>
    </row>
    <row r="73" spans="1:34" ht="24.75" customHeight="1" x14ac:dyDescent="0.25">
      <c r="A73" s="92"/>
      <c r="B73" s="132"/>
      <c r="C73" s="92"/>
      <c r="D73" s="133" t="s">
        <v>486</v>
      </c>
      <c r="E73" s="92"/>
      <c r="F73" s="92"/>
      <c r="G73" s="94"/>
      <c r="H73" s="190">
        <v>0</v>
      </c>
      <c r="I73" s="94"/>
      <c r="J73" s="187"/>
      <c r="K73" s="188"/>
      <c r="L73" s="138">
        <f>IF(OR($A$1&lt;1,$A$1&gt;7),0,HLOOKUP($A$1,TABLE,+AB52+1))</f>
        <v>386.875</v>
      </c>
      <c r="M73" s="139"/>
      <c r="N73" s="137" t="s">
        <v>12</v>
      </c>
      <c r="O73" s="139"/>
      <c r="P73" s="218">
        <f>IF(ISTEXT(+L73),"   N/A",ABS(+$L73-$H73))</f>
        <v>386.875</v>
      </c>
      <c r="Q73" s="124"/>
      <c r="R73" s="140"/>
      <c r="S73" s="140"/>
      <c r="Y73" s="764"/>
      <c r="Z73" s="766"/>
    </row>
    <row r="74" spans="1:34" ht="24.75" customHeight="1" x14ac:dyDescent="0.25">
      <c r="A74" s="92"/>
      <c r="B74" s="132"/>
      <c r="C74" s="92"/>
      <c r="D74" s="92" t="s">
        <v>487</v>
      </c>
      <c r="E74" s="92"/>
      <c r="F74" s="92"/>
      <c r="G74" s="92" t="s">
        <v>19</v>
      </c>
      <c r="H74" s="190">
        <v>0</v>
      </c>
      <c r="I74" s="94"/>
      <c r="J74" s="187"/>
      <c r="K74" s="188"/>
      <c r="L74" s="179">
        <f>IF(OR($A$1&lt;1,$A$1&gt;7),0,HLOOKUP($A$1,TABLE,+AB53+1))</f>
        <v>200887.46</v>
      </c>
      <c r="M74" s="139"/>
      <c r="N74" s="137" t="s">
        <v>12</v>
      </c>
      <c r="O74" s="139"/>
      <c r="P74" s="218">
        <f>IF(ISTEXT(+L74),"   N/A",ABS(+$L74-$H74))</f>
        <v>200887.46</v>
      </c>
      <c r="Q74" s="124"/>
      <c r="R74" s="140"/>
      <c r="S74" s="140"/>
      <c r="Y74" s="764"/>
      <c r="Z74" s="766"/>
    </row>
    <row r="75" spans="1:34" ht="24.75" customHeight="1" x14ac:dyDescent="0.25">
      <c r="A75" s="92"/>
      <c r="B75" s="132"/>
      <c r="C75" s="92"/>
      <c r="D75" s="133" t="s">
        <v>227</v>
      </c>
      <c r="E75" s="92"/>
      <c r="F75" s="92"/>
      <c r="G75" s="92" t="s">
        <v>19</v>
      </c>
      <c r="H75" s="191" t="e">
        <f>+(H74/$H73)</f>
        <v>#DIV/0!</v>
      </c>
      <c r="I75" s="94"/>
      <c r="J75" s="187"/>
      <c r="K75" s="188"/>
      <c r="L75" s="192">
        <f>IF(OR($A$1&lt;1,$A$1&gt;7),0,HLOOKUP($A$1,TABLE,+AB54+1))</f>
        <v>629.27679499999999</v>
      </c>
      <c r="M75" s="139"/>
      <c r="N75" s="137" t="s">
        <v>12</v>
      </c>
      <c r="O75" s="139"/>
      <c r="P75" s="218" t="e">
        <f>IF(ISTEXT(+L75),"   N/A",ABS(+$L75-$H75))</f>
        <v>#DIV/0!</v>
      </c>
      <c r="Q75" s="124"/>
      <c r="R75" s="140"/>
      <c r="S75" s="140"/>
      <c r="Y75" s="764"/>
      <c r="Z75" s="766"/>
    </row>
    <row r="76" spans="1:34" ht="24.75" customHeight="1" x14ac:dyDescent="0.25">
      <c r="A76" s="92"/>
      <c r="B76" s="132"/>
      <c r="C76" s="121" t="s">
        <v>229</v>
      </c>
      <c r="D76" s="92"/>
      <c r="E76" s="92"/>
      <c r="F76" s="92"/>
      <c r="G76" s="92"/>
      <c r="H76" s="92"/>
      <c r="I76" s="92"/>
      <c r="J76" s="92"/>
      <c r="K76" s="92"/>
      <c r="L76" s="93"/>
      <c r="M76" s="92"/>
      <c r="N76" s="92"/>
      <c r="O76" s="92"/>
      <c r="P76" s="226"/>
      <c r="Q76" s="124"/>
      <c r="R76" s="164"/>
      <c r="S76" s="164"/>
      <c r="Y76" s="764"/>
      <c r="Z76" s="766"/>
    </row>
    <row r="77" spans="1:34" ht="24.75" customHeight="1" x14ac:dyDescent="0.25">
      <c r="A77" s="92"/>
      <c r="B77" s="132"/>
      <c r="C77" s="108" t="s">
        <v>231</v>
      </c>
      <c r="D77" s="92"/>
      <c r="E77" s="92"/>
      <c r="F77" s="92"/>
      <c r="G77" s="92"/>
      <c r="H77" s="92"/>
      <c r="I77" s="92"/>
      <c r="J77" s="92"/>
      <c r="K77" s="92"/>
      <c r="L77" s="93"/>
      <c r="M77" s="92"/>
      <c r="N77" s="92"/>
      <c r="O77" s="92"/>
      <c r="P77" s="226"/>
      <c r="Q77" s="124"/>
      <c r="R77" s="164"/>
      <c r="S77" s="164"/>
      <c r="Y77" s="764"/>
      <c r="Z77" s="766"/>
    </row>
    <row r="78" spans="1:34" ht="24.75" customHeight="1" x14ac:dyDescent="0.25">
      <c r="A78" s="92"/>
      <c r="B78" s="132"/>
      <c r="C78" s="92"/>
      <c r="D78" s="183" t="s">
        <v>322</v>
      </c>
      <c r="E78" s="184"/>
      <c r="F78" s="184"/>
      <c r="G78" s="198"/>
      <c r="H78" s="198"/>
      <c r="I78" s="184"/>
      <c r="J78" s="939">
        <f>+H19+H20+H21</f>
        <v>0</v>
      </c>
      <c r="K78" s="939"/>
      <c r="L78" s="939"/>
      <c r="M78" s="92"/>
      <c r="N78" s="92"/>
      <c r="O78" s="139"/>
      <c r="P78" s="218"/>
      <c r="Q78" s="124"/>
      <c r="R78" s="164"/>
      <c r="S78" s="164"/>
      <c r="Y78" s="764"/>
      <c r="Z78" s="766"/>
    </row>
    <row r="79" spans="1:34" ht="24.75" customHeight="1" x14ac:dyDescent="0.25">
      <c r="A79" s="92"/>
      <c r="B79" s="132"/>
      <c r="C79" s="92"/>
      <c r="D79" s="185" t="s">
        <v>485</v>
      </c>
      <c r="E79" s="92"/>
      <c r="F79" s="92"/>
      <c r="G79" s="94"/>
      <c r="H79" s="199" t="e">
        <f>+(H81/$J$78)*100</f>
        <v>#DIV/0!</v>
      </c>
      <c r="I79" s="94"/>
      <c r="J79" s="187"/>
      <c r="K79" s="188"/>
      <c r="L79" s="189">
        <f>IF(OR($A$1&lt;1,$A$1&gt;7),0,HLOOKUP($A$1,TABLE,+AB55+1))</f>
        <v>0</v>
      </c>
      <c r="M79" s="139"/>
      <c r="N79" s="137" t="s">
        <v>12</v>
      </c>
      <c r="O79" s="139"/>
      <c r="P79" s="218" t="e">
        <f>IF(ISTEXT(+L79),"   N/A",ABS(+$L79-$H79))</f>
        <v>#DIV/0!</v>
      </c>
      <c r="Q79" s="124"/>
      <c r="R79" s="140"/>
      <c r="S79" s="140"/>
      <c r="Y79" s="764"/>
      <c r="Z79" s="766"/>
    </row>
    <row r="80" spans="1:34" ht="24.75" customHeight="1" x14ac:dyDescent="0.25">
      <c r="A80" s="92"/>
      <c r="B80" s="132"/>
      <c r="C80" s="92"/>
      <c r="D80" s="133" t="s">
        <v>225</v>
      </c>
      <c r="E80" s="92"/>
      <c r="F80" s="92"/>
      <c r="G80" s="94"/>
      <c r="H80" s="190">
        <v>0</v>
      </c>
      <c r="I80" s="94"/>
      <c r="J80" s="187"/>
      <c r="K80" s="188"/>
      <c r="L80" s="138">
        <f>IF(OR($A$1&lt;1,$A$1&gt;7),0,HLOOKUP($A$1,TABLE,+AB56+1))</f>
        <v>0</v>
      </c>
      <c r="M80" s="139"/>
      <c r="N80" s="137" t="s">
        <v>12</v>
      </c>
      <c r="O80" s="139"/>
      <c r="P80" s="218">
        <f>IF(ISTEXT(+L80),"   N/A",ABS(+$L80-$H80))</f>
        <v>0</v>
      </c>
      <c r="Q80" s="124"/>
      <c r="R80" s="140"/>
      <c r="S80" s="140"/>
      <c r="Y80" s="764"/>
      <c r="Z80" s="766"/>
    </row>
    <row r="81" spans="1:26" ht="24.75" customHeight="1" x14ac:dyDescent="0.25">
      <c r="A81" s="92"/>
      <c r="B81" s="132"/>
      <c r="C81" s="92"/>
      <c r="D81" s="133" t="s">
        <v>226</v>
      </c>
      <c r="E81" s="92"/>
      <c r="F81" s="92"/>
      <c r="G81" s="92" t="s">
        <v>19</v>
      </c>
      <c r="H81" s="190">
        <v>0</v>
      </c>
      <c r="I81" s="94"/>
      <c r="J81" s="187"/>
      <c r="K81" s="188"/>
      <c r="L81" s="179">
        <f>IF(OR($A$1&lt;1,$A$1&gt;7),0,HLOOKUP($A$1,TABLE,+AB57+1))</f>
        <v>0</v>
      </c>
      <c r="M81" s="139"/>
      <c r="N81" s="137" t="s">
        <v>12</v>
      </c>
      <c r="O81" s="139"/>
      <c r="P81" s="218">
        <f>IF(ISTEXT(+L81),"   N/A",ABS(+$L81-$H81))</f>
        <v>0</v>
      </c>
      <c r="Q81" s="124"/>
      <c r="R81" s="140"/>
      <c r="S81" s="140"/>
      <c r="Y81" s="764"/>
      <c r="Z81" s="766"/>
    </row>
    <row r="82" spans="1:26" ht="24.75" customHeight="1" x14ac:dyDescent="0.25">
      <c r="A82" s="92"/>
      <c r="B82" s="132"/>
      <c r="C82" s="92"/>
      <c r="D82" s="133" t="s">
        <v>227</v>
      </c>
      <c r="E82" s="92"/>
      <c r="F82" s="92"/>
      <c r="G82" s="92" t="s">
        <v>19</v>
      </c>
      <c r="H82" s="191" t="e">
        <f>H81/H80</f>
        <v>#DIV/0!</v>
      </c>
      <c r="I82" s="94"/>
      <c r="J82" s="187"/>
      <c r="K82" s="188"/>
      <c r="L82" s="200">
        <f>IF(OR($A$1&lt;1,$A$1&gt;7),0,HLOOKUP($A$1,TABLE,+AB58+1))</f>
        <v>0</v>
      </c>
      <c r="M82" s="139"/>
      <c r="N82" s="137" t="s">
        <v>12</v>
      </c>
      <c r="O82" s="139"/>
      <c r="P82" s="218" t="e">
        <f>IF(ISTEXT(+L82),"   N/A",ABS(+$L82-$H82))</f>
        <v>#DIV/0!</v>
      </c>
      <c r="Q82" s="124"/>
      <c r="R82" s="140"/>
      <c r="S82" s="140"/>
      <c r="Y82" s="764"/>
      <c r="Z82" s="766"/>
    </row>
    <row r="83" spans="1:26" ht="24.75" customHeight="1" x14ac:dyDescent="0.25">
      <c r="A83" s="92"/>
      <c r="B83" s="132"/>
      <c r="C83" s="108" t="s">
        <v>232</v>
      </c>
      <c r="D83" s="92"/>
      <c r="E83" s="92"/>
      <c r="F83" s="92"/>
      <c r="G83" s="92"/>
      <c r="H83" s="92"/>
      <c r="I83" s="92"/>
      <c r="J83" s="92"/>
      <c r="K83" s="92"/>
      <c r="L83" s="93"/>
      <c r="M83" s="92"/>
      <c r="N83" s="92"/>
      <c r="O83" s="92"/>
      <c r="P83" s="226"/>
      <c r="Q83" s="196"/>
      <c r="R83" s="197"/>
      <c r="S83" s="197"/>
      <c r="Y83" s="764"/>
      <c r="Z83" s="766"/>
    </row>
    <row r="84" spans="1:26" ht="24.75" customHeight="1" x14ac:dyDescent="0.25">
      <c r="A84" s="92"/>
      <c r="B84" s="132"/>
      <c r="C84" s="92"/>
      <c r="D84" s="183" t="s">
        <v>322</v>
      </c>
      <c r="E84" s="184"/>
      <c r="F84" s="184"/>
      <c r="G84" s="198"/>
      <c r="H84" s="198"/>
      <c r="I84" s="184"/>
      <c r="J84" s="939">
        <f>SUM(H19:H21)</f>
        <v>0</v>
      </c>
      <c r="K84" s="939"/>
      <c r="L84" s="939"/>
      <c r="M84" s="92"/>
      <c r="N84" s="92"/>
      <c r="O84" s="139"/>
      <c r="P84" s="218"/>
      <c r="Q84" s="124"/>
      <c r="R84" s="164"/>
      <c r="S84" s="164"/>
      <c r="Y84" s="764"/>
      <c r="Z84" s="766"/>
    </row>
    <row r="85" spans="1:26" ht="24.75" customHeight="1" x14ac:dyDescent="0.25">
      <c r="A85" s="92"/>
      <c r="B85" s="132"/>
      <c r="C85" s="92"/>
      <c r="D85" s="185" t="s">
        <v>485</v>
      </c>
      <c r="E85" s="92"/>
      <c r="F85" s="92"/>
      <c r="G85" s="94"/>
      <c r="H85" s="199" t="e">
        <f>+(H87/$J$78)*100</f>
        <v>#DIV/0!</v>
      </c>
      <c r="I85" s="94"/>
      <c r="J85" s="187"/>
      <c r="K85" s="188"/>
      <c r="L85" s="189">
        <f>IF(OR($A$1&lt;1,$A$1&gt;7),0,HLOOKUP($A$1,TABLE,+AB59+1))</f>
        <v>9.4924999999999995E-2</v>
      </c>
      <c r="M85" s="139"/>
      <c r="N85" s="137" t="s">
        <v>12</v>
      </c>
      <c r="O85" s="139"/>
      <c r="P85" s="218" t="e">
        <f>IF(ISTEXT(+L85),"   N/A",ABS(+$L85-$H85))</f>
        <v>#DIV/0!</v>
      </c>
      <c r="Q85" s="124"/>
      <c r="R85" s="140"/>
      <c r="S85" s="140"/>
      <c r="Y85" s="764"/>
      <c r="Z85" s="766"/>
    </row>
    <row r="86" spans="1:26" ht="24.75" customHeight="1" x14ac:dyDescent="0.25">
      <c r="A86" s="92"/>
      <c r="B86" s="132"/>
      <c r="C86" s="92"/>
      <c r="D86" s="133" t="s">
        <v>225</v>
      </c>
      <c r="E86" s="92"/>
      <c r="F86" s="92"/>
      <c r="G86" s="94"/>
      <c r="H86" s="190">
        <v>0</v>
      </c>
      <c r="I86" s="94"/>
      <c r="J86" s="187"/>
      <c r="K86" s="188"/>
      <c r="L86" s="138">
        <f>IF(OR($A$1&lt;1,$A$1&gt;7),0,HLOOKUP($A$1,TABLE,+AB60+1))</f>
        <v>0.66666700000000001</v>
      </c>
      <c r="M86" s="139"/>
      <c r="N86" s="137" t="s">
        <v>12</v>
      </c>
      <c r="O86" s="139"/>
      <c r="P86" s="218">
        <f>IF(ISTEXT(+L86),"   N/A",ABS(+$L86-$H86))</f>
        <v>0.66666700000000001</v>
      </c>
      <c r="Q86" s="124"/>
      <c r="R86" s="140"/>
      <c r="S86" s="140"/>
      <c r="Y86" s="764"/>
      <c r="Z86" s="766"/>
    </row>
    <row r="87" spans="1:26" ht="24.75" customHeight="1" x14ac:dyDescent="0.25">
      <c r="A87" s="92"/>
      <c r="B87" s="132"/>
      <c r="C87" s="92"/>
      <c r="D87" s="133" t="s">
        <v>226</v>
      </c>
      <c r="E87" s="92"/>
      <c r="F87" s="92"/>
      <c r="G87" s="92" t="s">
        <v>19</v>
      </c>
      <c r="H87" s="190">
        <v>0</v>
      </c>
      <c r="I87" s="94"/>
      <c r="J87" s="187"/>
      <c r="K87" s="188"/>
      <c r="L87" s="192">
        <f>IF(OR($A$1&lt;1,$A$1&gt;7),0,HLOOKUP($A$1,TABLE,+AB61+1))</f>
        <v>11749.333333</v>
      </c>
      <c r="M87" s="139"/>
      <c r="N87" s="137" t="s">
        <v>12</v>
      </c>
      <c r="O87" s="139"/>
      <c r="P87" s="218">
        <f>IF(ISTEXT(+L87),"   N/A",ABS(+$L87-$H87))</f>
        <v>11749.333333</v>
      </c>
      <c r="Q87" s="124"/>
      <c r="R87" s="140"/>
      <c r="S87" s="140"/>
      <c r="Z87" s="766"/>
    </row>
    <row r="88" spans="1:26" ht="24.75" customHeight="1" x14ac:dyDescent="0.25">
      <c r="A88" s="92"/>
      <c r="B88" s="132"/>
      <c r="C88" s="92"/>
      <c r="D88" s="133" t="s">
        <v>227</v>
      </c>
      <c r="E88" s="92"/>
      <c r="F88" s="92"/>
      <c r="G88" s="92" t="s">
        <v>19</v>
      </c>
      <c r="H88" s="191" t="e">
        <f>H87/H86</f>
        <v>#DIV/0!</v>
      </c>
      <c r="I88" s="94"/>
      <c r="J88" s="187"/>
      <c r="K88" s="188"/>
      <c r="L88" s="192">
        <f>IF(OR($A$1&lt;1,$A$1&gt;7),0,HLOOKUP($A$1,TABLE,+AB62+1))</f>
        <v>5320.3333329999996</v>
      </c>
      <c r="M88" s="139"/>
      <c r="N88" s="137" t="s">
        <v>12</v>
      </c>
      <c r="O88" s="139"/>
      <c r="P88" s="218" t="e">
        <f>IF(ISTEXT(+L88),"   N/A",ABS(+$L88-$H88))</f>
        <v>#DIV/0!</v>
      </c>
      <c r="Q88" s="124"/>
      <c r="R88" s="140"/>
      <c r="S88" s="140"/>
      <c r="Z88" s="766"/>
    </row>
    <row r="89" spans="1:26" ht="24.75" customHeight="1" x14ac:dyDescent="0.25">
      <c r="A89" s="92"/>
      <c r="B89" s="132"/>
      <c r="C89" s="108" t="s">
        <v>308</v>
      </c>
      <c r="D89" s="92"/>
      <c r="E89" s="92"/>
      <c r="F89" s="92"/>
      <c r="G89" s="92"/>
      <c r="H89" s="92"/>
      <c r="I89" s="92"/>
      <c r="J89" s="92"/>
      <c r="K89" s="92"/>
      <c r="L89" s="93"/>
      <c r="M89" s="92"/>
      <c r="N89" s="92"/>
      <c r="O89" s="92"/>
      <c r="P89" s="226"/>
      <c r="Q89" s="196"/>
      <c r="R89" s="197"/>
      <c r="S89" s="197"/>
      <c r="Z89" s="766"/>
    </row>
    <row r="90" spans="1:26" ht="24.75" customHeight="1" x14ac:dyDescent="0.25">
      <c r="A90" s="92"/>
      <c r="B90" s="132"/>
      <c r="C90" s="92"/>
      <c r="D90" s="183" t="s">
        <v>322</v>
      </c>
      <c r="E90" s="184"/>
      <c r="F90" s="184"/>
      <c r="G90" s="198"/>
      <c r="H90" s="198"/>
      <c r="I90" s="184"/>
      <c r="J90" s="940">
        <f>SUM(H19:H21)</f>
        <v>0</v>
      </c>
      <c r="K90" s="940"/>
      <c r="L90" s="940"/>
      <c r="M90" s="92"/>
      <c r="N90" s="92"/>
      <c r="O90" s="139"/>
      <c r="P90" s="218"/>
      <c r="Q90" s="124"/>
      <c r="R90" s="164"/>
      <c r="S90" s="164"/>
      <c r="Z90" s="766"/>
    </row>
    <row r="91" spans="1:26" ht="24.75" customHeight="1" x14ac:dyDescent="0.25">
      <c r="A91" s="92"/>
      <c r="B91" s="132"/>
      <c r="C91" s="92"/>
      <c r="D91" s="185" t="s">
        <v>485</v>
      </c>
      <c r="E91" s="92"/>
      <c r="F91" s="92"/>
      <c r="G91" s="94"/>
      <c r="H91" s="199" t="e">
        <f>+(H93/$J$78)*100</f>
        <v>#DIV/0!</v>
      </c>
      <c r="I91" s="94"/>
      <c r="J91" s="187"/>
      <c r="K91" s="188"/>
      <c r="L91" s="189">
        <f>IF(OR($A$1&lt;1,$A$1&gt;7),0,HLOOKUP($A$1,TABLE,+AB63+1))</f>
        <v>0.90507499999999996</v>
      </c>
      <c r="M91" s="139"/>
      <c r="N91" s="137" t="s">
        <v>12</v>
      </c>
      <c r="O91" s="139"/>
      <c r="P91" s="218" t="e">
        <f>IF(ISTEXT(+L91),"   N/A",ABS(+$L91-$H91))</f>
        <v>#DIV/0!</v>
      </c>
      <c r="Q91" s="124"/>
      <c r="R91" s="140"/>
      <c r="S91" s="140"/>
      <c r="Z91" s="766"/>
    </row>
    <row r="92" spans="1:26" ht="24.75" customHeight="1" x14ac:dyDescent="0.25">
      <c r="A92" s="92"/>
      <c r="B92" s="132"/>
      <c r="C92" s="92"/>
      <c r="D92" s="133" t="s">
        <v>225</v>
      </c>
      <c r="E92" s="92"/>
      <c r="F92" s="92"/>
      <c r="G92" s="94"/>
      <c r="H92" s="190">
        <v>0</v>
      </c>
      <c r="I92" s="94"/>
      <c r="J92" s="187"/>
      <c r="K92" s="188"/>
      <c r="L92" s="138">
        <f>IF(OR($A$1&lt;1,$A$1&gt;7),0,HLOOKUP($A$1,TABLE,+AB64+1))</f>
        <v>19.666667</v>
      </c>
      <c r="M92" s="139"/>
      <c r="N92" s="137" t="s">
        <v>12</v>
      </c>
      <c r="O92" s="139"/>
      <c r="P92" s="218">
        <f>IF(ISTEXT(+L92),"   N/A",ABS(+$L92-$H92))</f>
        <v>19.666667</v>
      </c>
      <c r="Q92" s="124"/>
      <c r="R92" s="140"/>
      <c r="S92" s="140"/>
      <c r="Z92" s="766"/>
    </row>
    <row r="93" spans="1:26" ht="24.75" customHeight="1" x14ac:dyDescent="0.25">
      <c r="A93" s="92"/>
      <c r="B93" s="132"/>
      <c r="C93" s="92"/>
      <c r="D93" s="133" t="s">
        <v>226</v>
      </c>
      <c r="E93" s="92"/>
      <c r="F93" s="92"/>
      <c r="G93" s="92" t="s">
        <v>19</v>
      </c>
      <c r="H93" s="190">
        <v>0</v>
      </c>
      <c r="I93" s="94"/>
      <c r="J93" s="187"/>
      <c r="K93" s="188"/>
      <c r="L93" s="192">
        <f>IF(OR($A$1&lt;1,$A$1&gt;7),0,HLOOKUP($A$1,TABLE,+AB65+1))</f>
        <v>34879.178333000003</v>
      </c>
      <c r="M93" s="139"/>
      <c r="N93" s="137" t="s">
        <v>12</v>
      </c>
      <c r="O93" s="139"/>
      <c r="P93" s="218">
        <f>IF(ISTEXT(+L93),"   N/A",ABS(+$L93-$H93))</f>
        <v>34879.178333000003</v>
      </c>
      <c r="Q93" s="124"/>
      <c r="R93" s="140"/>
      <c r="S93" s="140"/>
      <c r="Z93" s="766"/>
    </row>
    <row r="94" spans="1:26" ht="24.75" customHeight="1" x14ac:dyDescent="0.25">
      <c r="A94" s="92"/>
      <c r="B94" s="132"/>
      <c r="C94" s="92"/>
      <c r="D94" s="133" t="s">
        <v>227</v>
      </c>
      <c r="E94" s="92"/>
      <c r="F94" s="92"/>
      <c r="G94" s="92" t="s">
        <v>19</v>
      </c>
      <c r="H94" s="191" t="e">
        <f>H93/H92</f>
        <v>#DIV/0!</v>
      </c>
      <c r="I94" s="94"/>
      <c r="J94" s="187"/>
      <c r="K94" s="188"/>
      <c r="L94" s="192">
        <f>IF(OR($A$1&lt;1,$A$1&gt;7),0,HLOOKUP($A$1,TABLE,+AB66+1))</f>
        <v>1716.808961</v>
      </c>
      <c r="M94" s="139"/>
      <c r="N94" s="137" t="s">
        <v>12</v>
      </c>
      <c r="O94" s="139"/>
      <c r="P94" s="218" t="e">
        <f>IF(ISTEXT(+L94),"   N/A",ABS(+$L94-$H94))</f>
        <v>#DIV/0!</v>
      </c>
      <c r="Q94" s="124"/>
      <c r="R94" s="140"/>
      <c r="S94" s="140"/>
      <c r="Z94" s="766"/>
    </row>
    <row r="95" spans="1:26" ht="24.75" customHeight="1" x14ac:dyDescent="0.25">
      <c r="A95" s="92"/>
      <c r="B95" s="132"/>
      <c r="C95" s="92"/>
      <c r="D95" s="92"/>
      <c r="E95" s="92"/>
      <c r="F95" s="92"/>
      <c r="G95" s="92"/>
      <c r="H95" s="92"/>
      <c r="I95" s="92"/>
      <c r="J95" s="92"/>
      <c r="K95" s="92"/>
      <c r="L95" s="93"/>
      <c r="M95" s="92"/>
      <c r="N95" s="92"/>
      <c r="O95" s="92"/>
      <c r="P95" s="212"/>
      <c r="Q95" s="92"/>
      <c r="R95" s="182"/>
      <c r="S95" s="182"/>
      <c r="Z95" s="766"/>
    </row>
    <row r="96" spans="1:26" ht="24.75" customHeight="1" x14ac:dyDescent="0.25">
      <c r="A96" s="92"/>
      <c r="B96" s="132"/>
      <c r="C96" s="125" t="s">
        <v>291</v>
      </c>
      <c r="D96" s="92"/>
      <c r="E96" s="92"/>
      <c r="F96" s="92"/>
      <c r="G96" s="92"/>
      <c r="H96" s="92"/>
      <c r="I96" s="92"/>
      <c r="J96" s="92"/>
      <c r="K96" s="92"/>
      <c r="L96" s="93"/>
      <c r="M96" s="92"/>
      <c r="N96" s="92"/>
      <c r="O96" s="92"/>
      <c r="P96" s="212"/>
      <c r="Q96" s="92"/>
      <c r="R96" s="182"/>
      <c r="S96" s="182"/>
      <c r="Z96" s="766"/>
    </row>
    <row r="97" spans="1:26" ht="24.75" customHeight="1" x14ac:dyDescent="0.25">
      <c r="A97" s="92"/>
      <c r="B97" s="132"/>
      <c r="C97" s="92"/>
      <c r="D97" s="92" t="s">
        <v>337</v>
      </c>
      <c r="E97" s="92"/>
      <c r="F97" s="92"/>
      <c r="G97" s="92"/>
      <c r="H97" s="92"/>
      <c r="I97" s="94"/>
      <c r="J97" s="92"/>
      <c r="K97" s="92"/>
      <c r="L97" s="189">
        <f>IF(OR($A$1&lt;1,$A$1&gt;7),0,HLOOKUP($A$1,TABLE,+AB67+1))</f>
        <v>0.47399999999999998</v>
      </c>
      <c r="M97" s="139"/>
      <c r="N97" s="137" t="s">
        <v>12</v>
      </c>
      <c r="O97" s="139"/>
      <c r="P97" s="227">
        <f>IF(ISTEXT(+L97),"   N/A",ABS(+$L97-$H97))</f>
        <v>0.47399999999999998</v>
      </c>
      <c r="Q97" s="124"/>
      <c r="R97" s="140"/>
      <c r="S97" s="140"/>
      <c r="Z97" s="766"/>
    </row>
    <row r="98" spans="1:26" ht="15.75" x14ac:dyDescent="0.25">
      <c r="A98" s="92"/>
      <c r="B98" s="132"/>
      <c r="C98" s="92"/>
      <c r="D98" s="92"/>
      <c r="E98" s="92"/>
      <c r="F98" s="92"/>
      <c r="G98" s="92"/>
      <c r="H98" s="92"/>
      <c r="I98" s="94"/>
      <c r="J98" s="92"/>
      <c r="K98" s="92"/>
      <c r="L98" s="189"/>
      <c r="M98" s="139"/>
      <c r="N98" s="137"/>
      <c r="O98" s="139"/>
      <c r="P98" s="227"/>
      <c r="Q98" s="124"/>
      <c r="R98" s="148"/>
      <c r="S98" s="148"/>
      <c r="Z98" s="766"/>
    </row>
    <row r="99" spans="1:26" ht="15.75" x14ac:dyDescent="0.25">
      <c r="A99" s="92"/>
      <c r="B99" s="132"/>
      <c r="C99" s="92"/>
      <c r="D99" s="92" t="s">
        <v>336</v>
      </c>
      <c r="E99" s="92"/>
      <c r="F99" s="92"/>
      <c r="G99" s="92"/>
      <c r="H99" s="201"/>
      <c r="I99" s="92"/>
      <c r="J99" s="92"/>
      <c r="K99" s="92"/>
      <c r="L99" s="93"/>
      <c r="M99" s="92"/>
      <c r="N99" s="92"/>
      <c r="O99" s="92"/>
      <c r="P99" s="212"/>
      <c r="Q99" s="92"/>
      <c r="R99" s="182"/>
      <c r="S99" s="182"/>
      <c r="Z99" s="766"/>
    </row>
    <row r="100" spans="1:26" ht="15.75" x14ac:dyDescent="0.25">
      <c r="A100" s="92"/>
      <c r="B100" s="132"/>
      <c r="C100" s="92"/>
      <c r="D100" s="92" t="s">
        <v>488</v>
      </c>
      <c r="E100" s="92"/>
      <c r="F100" s="92"/>
      <c r="G100" s="92" t="s">
        <v>19</v>
      </c>
      <c r="H100" s="190">
        <v>0</v>
      </c>
      <c r="I100" s="94"/>
      <c r="J100" s="92"/>
      <c r="K100" s="92"/>
      <c r="L100" s="192">
        <f>IF(OR($A$1&lt;1,$A$1&gt;7),0,HLOOKUP($A$1,TABLE,+AB68+1))</f>
        <v>258491</v>
      </c>
      <c r="M100" s="139"/>
      <c r="N100" s="137" t="s">
        <v>12</v>
      </c>
      <c r="O100" s="139"/>
      <c r="P100" s="225">
        <f>IF(ISTEXT(+L100),"   N/A",ABS(+$L100-$H100))</f>
        <v>258491</v>
      </c>
      <c r="Q100" s="124"/>
      <c r="R100" s="140"/>
      <c r="S100" s="140"/>
      <c r="Z100" s="766"/>
    </row>
    <row r="101" spans="1:26" ht="12" customHeight="1" x14ac:dyDescent="0.25">
      <c r="A101" s="92"/>
      <c r="B101" s="132"/>
      <c r="C101" s="92"/>
      <c r="D101" s="92"/>
      <c r="E101" s="92"/>
      <c r="F101" s="92"/>
      <c r="G101" s="92"/>
      <c r="H101" s="201"/>
      <c r="I101" s="92"/>
      <c r="J101" s="92"/>
      <c r="K101" s="92"/>
      <c r="L101" s="93"/>
      <c r="M101" s="92"/>
      <c r="N101" s="92"/>
      <c r="O101" s="92"/>
      <c r="P101" s="212"/>
      <c r="Q101" s="92"/>
      <c r="R101" s="182"/>
      <c r="S101" s="182"/>
    </row>
    <row r="102" spans="1:26" ht="15.75" x14ac:dyDescent="0.25">
      <c r="A102" s="92"/>
      <c r="B102" s="132"/>
      <c r="C102" s="92"/>
      <c r="D102" s="92" t="s">
        <v>290</v>
      </c>
      <c r="E102" s="92"/>
      <c r="F102" s="92"/>
      <c r="G102" s="92"/>
      <c r="H102" s="201"/>
      <c r="I102" s="92"/>
      <c r="J102" s="92"/>
      <c r="K102" s="92"/>
      <c r="L102" s="93"/>
      <c r="M102" s="92"/>
      <c r="N102" s="92"/>
      <c r="O102" s="92"/>
      <c r="P102" s="212"/>
      <c r="Q102" s="92"/>
      <c r="R102" s="182"/>
      <c r="S102" s="182"/>
    </row>
    <row r="103" spans="1:26" ht="15.75" x14ac:dyDescent="0.25">
      <c r="A103" s="92"/>
      <c r="B103" s="132"/>
      <c r="C103" s="92"/>
      <c r="D103" s="92" t="s">
        <v>489</v>
      </c>
      <c r="E103" s="92"/>
      <c r="F103" s="92"/>
      <c r="G103" s="92"/>
      <c r="H103" s="202"/>
      <c r="I103" s="94"/>
      <c r="J103" s="92"/>
      <c r="K103" s="92"/>
      <c r="L103" s="189">
        <f>IF(OR($A$1&lt;1,$A$1&gt;7),0,HLOOKUP($A$1,TABLE,+AB69+1))</f>
        <v>0.28499999999999998</v>
      </c>
      <c r="M103" s="139"/>
      <c r="N103" s="137" t="s">
        <v>12</v>
      </c>
      <c r="O103" s="139"/>
      <c r="P103" s="227">
        <f>IF(ISTEXT(+L103),"   N/A",ABS(+$L103-$H103))</f>
        <v>0.28499999999999998</v>
      </c>
      <c r="Q103" s="124"/>
      <c r="R103" s="140"/>
      <c r="S103" s="140"/>
    </row>
    <row r="104" spans="1:26" ht="24.75" customHeight="1" x14ac:dyDescent="0.25">
      <c r="A104" s="92"/>
      <c r="B104" s="132"/>
      <c r="C104" s="92"/>
      <c r="D104" s="92"/>
      <c r="E104" s="92"/>
      <c r="F104" s="92"/>
      <c r="G104" s="92"/>
      <c r="H104" s="92"/>
      <c r="I104" s="92"/>
      <c r="J104" s="92"/>
      <c r="K104" s="92"/>
      <c r="L104" s="93"/>
      <c r="M104" s="92"/>
      <c r="N104" s="92"/>
      <c r="O104" s="92"/>
      <c r="P104" s="212"/>
      <c r="Q104" s="92"/>
      <c r="R104" s="92"/>
      <c r="S104" s="92"/>
    </row>
    <row r="105" spans="1:26" ht="24.75" customHeight="1" x14ac:dyDescent="0.25">
      <c r="A105" s="92"/>
      <c r="B105" s="92"/>
      <c r="C105" s="92"/>
      <c r="D105" s="92"/>
      <c r="E105" s="92"/>
      <c r="F105" s="92"/>
      <c r="G105" s="92"/>
      <c r="H105" s="92"/>
      <c r="I105" s="92"/>
      <c r="J105" s="92"/>
      <c r="K105" s="92"/>
      <c r="L105" s="93"/>
      <c r="M105" s="92"/>
      <c r="N105" s="92"/>
      <c r="O105" s="92"/>
      <c r="P105" s="212"/>
      <c r="Q105" s="92"/>
      <c r="R105" s="92"/>
      <c r="S105" s="92"/>
    </row>
    <row r="106" spans="1:26" ht="24.75" customHeight="1" x14ac:dyDescent="0.25">
      <c r="A106" s="92"/>
      <c r="B106" s="92"/>
      <c r="C106" s="92"/>
      <c r="D106" s="92"/>
      <c r="E106" s="92"/>
      <c r="F106" s="92"/>
      <c r="G106" s="92"/>
      <c r="H106" s="92"/>
      <c r="I106" s="92"/>
      <c r="J106" s="92"/>
      <c r="K106" s="92"/>
      <c r="L106" s="93"/>
      <c r="M106" s="92"/>
      <c r="N106" s="92"/>
      <c r="O106" s="92"/>
      <c r="P106" s="212"/>
      <c r="Q106" s="92"/>
      <c r="R106" s="92"/>
      <c r="S106" s="92"/>
    </row>
    <row r="107" spans="1:26" ht="24.75" customHeight="1" x14ac:dyDescent="0.25">
      <c r="A107" s="92"/>
      <c r="B107" s="92"/>
      <c r="C107" s="92"/>
      <c r="D107" s="92"/>
      <c r="E107" s="92"/>
      <c r="F107" s="92"/>
      <c r="G107" s="92"/>
      <c r="H107" s="92"/>
      <c r="I107" s="92"/>
      <c r="J107" s="92"/>
      <c r="K107" s="92"/>
      <c r="L107" s="93"/>
      <c r="M107" s="92"/>
      <c r="N107" s="92"/>
      <c r="O107" s="92"/>
      <c r="P107" s="212"/>
      <c r="Q107" s="92"/>
      <c r="R107" s="92"/>
      <c r="S107" s="92"/>
    </row>
    <row r="108" spans="1:26" ht="24.75" customHeight="1" x14ac:dyDescent="0.25">
      <c r="A108" s="92"/>
      <c r="B108" s="92"/>
      <c r="C108" s="92"/>
      <c r="D108" s="92"/>
      <c r="E108" s="92"/>
      <c r="F108" s="92"/>
      <c r="G108" s="92"/>
      <c r="H108" s="92"/>
      <c r="I108" s="92"/>
      <c r="J108" s="92"/>
      <c r="K108" s="92"/>
      <c r="L108" s="93"/>
      <c r="M108" s="92"/>
      <c r="N108" s="92"/>
      <c r="O108" s="92"/>
      <c r="P108" s="212"/>
      <c r="Q108" s="92"/>
      <c r="R108" s="92"/>
      <c r="S108" s="92"/>
    </row>
    <row r="109" spans="1:26" ht="24.75" customHeight="1" x14ac:dyDescent="0.25">
      <c r="A109" s="92"/>
      <c r="B109" s="92"/>
      <c r="C109" s="92"/>
      <c r="D109" s="92"/>
      <c r="E109" s="92"/>
      <c r="F109" s="92"/>
      <c r="G109" s="92"/>
      <c r="H109" s="92"/>
      <c r="I109" s="92"/>
      <c r="J109" s="92"/>
      <c r="K109" s="92"/>
      <c r="L109" s="93"/>
      <c r="M109" s="92"/>
      <c r="N109" s="92"/>
      <c r="O109" s="92"/>
      <c r="P109" s="212"/>
      <c r="Q109" s="92"/>
      <c r="R109" s="92"/>
      <c r="S109" s="92"/>
    </row>
    <row r="110" spans="1:26" ht="24.75" customHeight="1" x14ac:dyDescent="0.25">
      <c r="A110" s="92"/>
      <c r="B110" s="92"/>
      <c r="C110" s="92"/>
      <c r="D110" s="92"/>
      <c r="E110" s="92"/>
      <c r="F110" s="92"/>
      <c r="G110" s="92"/>
      <c r="H110" s="92"/>
      <c r="I110" s="92"/>
      <c r="J110" s="92"/>
      <c r="K110" s="92"/>
      <c r="L110" s="93"/>
      <c r="M110" s="92"/>
      <c r="N110" s="92"/>
      <c r="O110" s="92"/>
      <c r="P110" s="212"/>
      <c r="Q110" s="92"/>
      <c r="R110" s="92"/>
      <c r="S110" s="92"/>
    </row>
    <row r="111" spans="1:26" ht="24.75" customHeight="1" x14ac:dyDescent="0.25">
      <c r="A111" s="92"/>
      <c r="B111" s="92"/>
      <c r="C111" s="92"/>
      <c r="D111" s="92"/>
      <c r="E111" s="92"/>
      <c r="F111" s="92"/>
      <c r="G111" s="92"/>
      <c r="H111" s="92"/>
      <c r="I111" s="92"/>
      <c r="J111" s="92"/>
      <c r="K111" s="92"/>
      <c r="L111" s="93"/>
      <c r="M111" s="92"/>
      <c r="N111" s="92"/>
      <c r="O111" s="92"/>
      <c r="P111" s="212"/>
      <c r="Q111" s="92"/>
      <c r="R111" s="92"/>
      <c r="S111" s="92"/>
    </row>
    <row r="112" spans="1:26" ht="24.75" customHeight="1" x14ac:dyDescent="0.25">
      <c r="A112" s="92"/>
      <c r="B112" s="92"/>
      <c r="C112" s="92"/>
      <c r="D112" s="92"/>
      <c r="E112" s="92"/>
      <c r="F112" s="92"/>
      <c r="G112" s="92"/>
      <c r="H112" s="92"/>
      <c r="I112" s="92"/>
      <c r="J112" s="92"/>
      <c r="K112" s="92"/>
      <c r="L112" s="93"/>
      <c r="M112" s="92"/>
      <c r="N112" s="92"/>
      <c r="O112" s="92"/>
      <c r="P112" s="212"/>
      <c r="Q112" s="92"/>
      <c r="R112" s="92"/>
      <c r="S112" s="92"/>
    </row>
    <row r="113" spans="1:19" ht="24.75" customHeight="1" x14ac:dyDescent="0.25">
      <c r="A113" s="92"/>
      <c r="B113" s="92"/>
      <c r="C113" s="92"/>
      <c r="D113" s="92"/>
      <c r="E113" s="92"/>
      <c r="F113" s="92"/>
      <c r="G113" s="92"/>
      <c r="H113" s="92"/>
      <c r="I113" s="92"/>
      <c r="J113" s="92"/>
      <c r="K113" s="92"/>
      <c r="L113" s="93"/>
      <c r="M113" s="92"/>
      <c r="N113" s="92"/>
      <c r="O113" s="92"/>
      <c r="P113" s="212"/>
      <c r="Q113" s="92"/>
      <c r="R113" s="92"/>
      <c r="S113" s="92"/>
    </row>
    <row r="114" spans="1:19" ht="24.75" customHeight="1" x14ac:dyDescent="0.25">
      <c r="A114" s="92"/>
      <c r="B114" s="92"/>
      <c r="C114" s="92"/>
      <c r="D114" s="92"/>
      <c r="E114" s="92"/>
      <c r="F114" s="92"/>
      <c r="G114" s="92"/>
      <c r="H114" s="92"/>
      <c r="I114" s="92"/>
      <c r="J114" s="92"/>
      <c r="K114" s="92"/>
      <c r="L114" s="93"/>
      <c r="M114" s="92"/>
      <c r="N114" s="92"/>
      <c r="O114" s="92"/>
      <c r="P114" s="212"/>
      <c r="Q114" s="92"/>
      <c r="R114" s="92"/>
      <c r="S114" s="92"/>
    </row>
    <row r="115" spans="1:19" ht="24.75" customHeight="1" x14ac:dyDescent="0.25">
      <c r="A115" s="92"/>
      <c r="B115" s="92"/>
      <c r="C115" s="92"/>
      <c r="D115" s="92"/>
      <c r="E115" s="92"/>
      <c r="F115" s="92"/>
      <c r="G115" s="92"/>
      <c r="H115" s="92"/>
      <c r="I115" s="92"/>
      <c r="J115" s="92"/>
      <c r="K115" s="92"/>
      <c r="L115" s="93"/>
      <c r="M115" s="92"/>
      <c r="N115" s="92"/>
      <c r="O115" s="92"/>
      <c r="P115" s="212"/>
      <c r="Q115" s="92"/>
      <c r="R115" s="92"/>
      <c r="S115" s="92"/>
    </row>
    <row r="116" spans="1:19" ht="24.75" customHeight="1" x14ac:dyDescent="0.25">
      <c r="A116" s="92"/>
      <c r="B116" s="92"/>
      <c r="C116" s="92"/>
      <c r="D116" s="92"/>
      <c r="E116" s="92"/>
      <c r="F116" s="92"/>
      <c r="G116" s="92"/>
      <c r="H116" s="92"/>
      <c r="I116" s="92"/>
      <c r="J116" s="92"/>
      <c r="K116" s="92"/>
      <c r="L116" s="93"/>
      <c r="M116" s="92"/>
      <c r="N116" s="92"/>
      <c r="O116" s="92"/>
      <c r="P116" s="212"/>
      <c r="Q116" s="92"/>
      <c r="R116" s="92"/>
      <c r="S116" s="92"/>
    </row>
    <row r="117" spans="1:19" ht="24.75" customHeight="1" x14ac:dyDescent="0.25">
      <c r="A117" s="92"/>
      <c r="B117" s="92"/>
      <c r="C117" s="92"/>
      <c r="D117" s="92"/>
      <c r="E117" s="92"/>
      <c r="F117" s="92"/>
      <c r="G117" s="92"/>
      <c r="H117" s="92"/>
      <c r="I117" s="92"/>
      <c r="J117" s="92"/>
      <c r="K117" s="92"/>
      <c r="L117" s="93"/>
      <c r="M117" s="92"/>
      <c r="N117" s="92"/>
      <c r="O117" s="92"/>
      <c r="P117" s="212"/>
      <c r="Q117" s="92"/>
      <c r="R117" s="92"/>
      <c r="S117" s="92"/>
    </row>
    <row r="118" spans="1:19" ht="24.75" customHeight="1" x14ac:dyDescent="0.25">
      <c r="A118" s="92"/>
      <c r="B118" s="92"/>
      <c r="C118" s="92"/>
      <c r="D118" s="92"/>
      <c r="E118" s="92"/>
      <c r="F118" s="92"/>
      <c r="G118" s="92"/>
      <c r="H118" s="92"/>
      <c r="I118" s="92"/>
      <c r="J118" s="92"/>
      <c r="K118" s="92"/>
      <c r="L118" s="93"/>
      <c r="M118" s="92"/>
      <c r="N118" s="92"/>
      <c r="O118" s="92"/>
      <c r="P118" s="212"/>
      <c r="Q118" s="92"/>
      <c r="R118" s="92"/>
      <c r="S118" s="92"/>
    </row>
    <row r="119" spans="1:19" ht="24.75" customHeight="1" x14ac:dyDescent="0.25">
      <c r="A119" s="92"/>
      <c r="B119" s="92"/>
      <c r="C119" s="92"/>
      <c r="D119" s="92"/>
      <c r="E119" s="92"/>
      <c r="F119" s="92"/>
      <c r="G119" s="92"/>
      <c r="H119" s="92"/>
      <c r="I119" s="92"/>
      <c r="J119" s="92"/>
      <c r="K119" s="92"/>
      <c r="L119" s="93"/>
      <c r="M119" s="92"/>
      <c r="N119" s="92"/>
      <c r="O119" s="92"/>
      <c r="P119" s="212"/>
      <c r="Q119" s="92"/>
      <c r="R119" s="92"/>
      <c r="S119" s="92"/>
    </row>
    <row r="120" spans="1:19" ht="24.75" customHeight="1" x14ac:dyDescent="0.25">
      <c r="A120" s="92"/>
      <c r="B120" s="92"/>
      <c r="C120" s="92"/>
      <c r="D120" s="92"/>
      <c r="E120" s="92"/>
      <c r="F120" s="92"/>
      <c r="G120" s="92"/>
      <c r="H120" s="92"/>
      <c r="I120" s="92"/>
      <c r="J120" s="92"/>
      <c r="K120" s="92"/>
      <c r="L120" s="93"/>
      <c r="M120" s="92"/>
      <c r="N120" s="92"/>
      <c r="O120" s="92"/>
      <c r="P120" s="212"/>
      <c r="Q120" s="92"/>
      <c r="R120" s="92"/>
      <c r="S120" s="92"/>
    </row>
    <row r="121" spans="1:19" ht="24.75" customHeight="1" x14ac:dyDescent="0.25">
      <c r="A121" s="92"/>
      <c r="B121" s="92"/>
      <c r="C121" s="92"/>
      <c r="D121" s="92"/>
      <c r="E121" s="92"/>
      <c r="F121" s="92"/>
      <c r="G121" s="92"/>
      <c r="H121" s="92"/>
      <c r="I121" s="92"/>
      <c r="J121" s="92"/>
      <c r="K121" s="92"/>
      <c r="L121" s="93"/>
      <c r="M121" s="92"/>
      <c r="N121" s="92"/>
      <c r="O121" s="92"/>
      <c r="P121" s="212"/>
      <c r="Q121" s="92"/>
      <c r="R121" s="92"/>
      <c r="S121" s="92"/>
    </row>
    <row r="122" spans="1:19" ht="24.75" customHeight="1" x14ac:dyDescent="0.25">
      <c r="A122" s="92"/>
      <c r="B122" s="92"/>
      <c r="C122" s="92"/>
      <c r="D122" s="92"/>
      <c r="E122" s="92"/>
      <c r="F122" s="92"/>
      <c r="G122" s="92"/>
      <c r="H122" s="92"/>
      <c r="I122" s="92"/>
      <c r="J122" s="92"/>
      <c r="K122" s="92"/>
      <c r="L122" s="93"/>
      <c r="M122" s="92"/>
      <c r="N122" s="92"/>
      <c r="O122" s="92"/>
      <c r="P122" s="212"/>
      <c r="Q122" s="92"/>
      <c r="R122" s="92"/>
      <c r="S122" s="92"/>
    </row>
    <row r="123" spans="1:19" ht="24.75" customHeight="1" x14ac:dyDescent="0.25">
      <c r="A123" s="92"/>
      <c r="B123" s="92"/>
      <c r="C123" s="92"/>
      <c r="D123" s="92"/>
      <c r="E123" s="92"/>
      <c r="F123" s="92"/>
      <c r="G123" s="92"/>
      <c r="H123" s="92"/>
      <c r="I123" s="92"/>
      <c r="J123" s="92"/>
      <c r="K123" s="92"/>
      <c r="L123" s="93"/>
      <c r="M123" s="92"/>
      <c r="N123" s="92"/>
      <c r="O123" s="92"/>
      <c r="P123" s="212"/>
      <c r="Q123" s="92"/>
      <c r="R123" s="92"/>
      <c r="S123" s="92"/>
    </row>
    <row r="124" spans="1:19" ht="24.75" customHeight="1" x14ac:dyDescent="0.25">
      <c r="A124" s="92"/>
      <c r="B124" s="92"/>
      <c r="C124" s="92"/>
      <c r="D124" s="92"/>
      <c r="E124" s="92"/>
      <c r="F124" s="92"/>
      <c r="G124" s="92"/>
      <c r="H124" s="92"/>
      <c r="I124" s="92"/>
      <c r="J124" s="92"/>
      <c r="K124" s="92"/>
      <c r="L124" s="93"/>
      <c r="M124" s="92"/>
      <c r="N124" s="92"/>
      <c r="O124" s="92"/>
      <c r="P124" s="212"/>
      <c r="Q124" s="92"/>
      <c r="R124" s="92"/>
      <c r="S124" s="92"/>
    </row>
    <row r="125" spans="1:19" ht="24.75" customHeight="1" x14ac:dyDescent="0.25">
      <c r="A125" s="92"/>
      <c r="B125" s="92"/>
      <c r="C125" s="92"/>
      <c r="D125" s="92"/>
      <c r="E125" s="92"/>
      <c r="F125" s="92"/>
      <c r="G125" s="92"/>
      <c r="H125" s="92"/>
      <c r="I125" s="92"/>
      <c r="J125" s="92"/>
      <c r="K125" s="92"/>
      <c r="L125" s="93"/>
      <c r="M125" s="92"/>
      <c r="N125" s="92"/>
      <c r="O125" s="92"/>
      <c r="P125" s="212"/>
      <c r="Q125" s="92"/>
      <c r="R125" s="92"/>
      <c r="S125" s="92"/>
    </row>
    <row r="126" spans="1:19" ht="24.75" customHeight="1" x14ac:dyDescent="0.25">
      <c r="A126" s="92"/>
      <c r="B126" s="92"/>
      <c r="C126" s="92"/>
      <c r="D126" s="92"/>
      <c r="E126" s="92"/>
      <c r="F126" s="92"/>
      <c r="G126" s="92"/>
      <c r="H126" s="92"/>
      <c r="I126" s="92"/>
      <c r="J126" s="92"/>
      <c r="K126" s="92"/>
      <c r="L126" s="93"/>
      <c r="M126" s="92"/>
      <c r="N126" s="92"/>
      <c r="O126" s="92"/>
      <c r="P126" s="212"/>
      <c r="Q126" s="92"/>
      <c r="R126" s="92"/>
      <c r="S126" s="92"/>
    </row>
    <row r="127" spans="1:19" ht="24.75" customHeight="1" x14ac:dyDescent="0.25">
      <c r="A127" s="92"/>
      <c r="B127" s="92"/>
      <c r="C127" s="92"/>
      <c r="D127" s="92"/>
      <c r="E127" s="92"/>
      <c r="F127" s="92"/>
      <c r="G127" s="92"/>
      <c r="H127" s="92"/>
      <c r="I127" s="92"/>
      <c r="J127" s="92"/>
      <c r="K127" s="92"/>
      <c r="L127" s="93"/>
      <c r="M127" s="92"/>
      <c r="N127" s="92"/>
      <c r="O127" s="92"/>
      <c r="P127" s="212"/>
      <c r="Q127" s="92"/>
      <c r="R127" s="92"/>
      <c r="S127" s="92"/>
    </row>
    <row r="128" spans="1:19" ht="24.75" customHeight="1" x14ac:dyDescent="0.25">
      <c r="A128" s="92"/>
      <c r="B128" s="92"/>
      <c r="C128" s="92"/>
      <c r="D128" s="92"/>
      <c r="E128" s="92"/>
      <c r="F128" s="92"/>
      <c r="G128" s="92"/>
      <c r="H128" s="92"/>
      <c r="I128" s="92"/>
      <c r="J128" s="92"/>
      <c r="K128" s="92"/>
      <c r="L128" s="93"/>
      <c r="M128" s="92"/>
      <c r="N128" s="92"/>
      <c r="O128" s="92"/>
      <c r="P128" s="212"/>
      <c r="Q128" s="92"/>
      <c r="R128" s="92"/>
      <c r="S128" s="92"/>
    </row>
    <row r="129" spans="1:19" ht="24.75" customHeight="1" x14ac:dyDescent="0.25">
      <c r="A129" s="92"/>
      <c r="B129" s="92"/>
      <c r="C129" s="92"/>
      <c r="D129" s="92"/>
      <c r="E129" s="92"/>
      <c r="F129" s="92"/>
      <c r="G129" s="92"/>
      <c r="H129" s="92"/>
      <c r="I129" s="92"/>
      <c r="J129" s="92"/>
      <c r="K129" s="92"/>
      <c r="L129" s="93"/>
      <c r="M129" s="92"/>
      <c r="N129" s="92"/>
      <c r="O129" s="92"/>
      <c r="P129" s="212"/>
      <c r="Q129" s="92"/>
      <c r="R129" s="92"/>
      <c r="S129" s="92"/>
    </row>
    <row r="130" spans="1:19" ht="24.75" customHeight="1" x14ac:dyDescent="0.25">
      <c r="A130" s="92"/>
      <c r="B130" s="92"/>
      <c r="C130" s="92"/>
      <c r="D130" s="92"/>
      <c r="E130" s="92"/>
      <c r="F130" s="92"/>
      <c r="G130" s="92"/>
      <c r="H130" s="92"/>
      <c r="I130" s="92"/>
      <c r="J130" s="92"/>
      <c r="K130" s="92"/>
      <c r="L130" s="93"/>
      <c r="M130" s="92"/>
      <c r="N130" s="92"/>
      <c r="O130" s="92"/>
      <c r="P130" s="212"/>
      <c r="Q130" s="92"/>
      <c r="R130" s="92"/>
      <c r="S130" s="92"/>
    </row>
    <row r="131" spans="1:19" ht="24.75" customHeight="1" x14ac:dyDescent="0.25">
      <c r="A131" s="92"/>
      <c r="B131" s="92"/>
      <c r="C131" s="92"/>
      <c r="D131" s="92"/>
      <c r="E131" s="92"/>
      <c r="F131" s="92"/>
      <c r="G131" s="92"/>
      <c r="H131" s="92"/>
      <c r="I131" s="92"/>
      <c r="J131" s="92"/>
      <c r="K131" s="92"/>
      <c r="L131" s="93"/>
      <c r="M131" s="92"/>
      <c r="N131" s="92"/>
      <c r="O131" s="92"/>
      <c r="P131" s="212"/>
      <c r="Q131" s="92"/>
      <c r="R131" s="92"/>
      <c r="S131" s="92"/>
    </row>
    <row r="132" spans="1:19" ht="24.75" customHeight="1" x14ac:dyDescent="0.25">
      <c r="A132" s="92"/>
      <c r="B132" s="92"/>
      <c r="C132" s="92"/>
      <c r="D132" s="92"/>
      <c r="E132" s="92"/>
      <c r="F132" s="92"/>
      <c r="G132" s="92"/>
      <c r="H132" s="92"/>
      <c r="I132" s="92"/>
      <c r="J132" s="92"/>
      <c r="K132" s="92"/>
      <c r="L132" s="93"/>
      <c r="M132" s="92"/>
      <c r="N132" s="92"/>
      <c r="O132" s="92"/>
      <c r="P132" s="212"/>
      <c r="Q132" s="92"/>
      <c r="R132" s="92"/>
      <c r="S132" s="92"/>
    </row>
    <row r="133" spans="1:19" ht="24.75" customHeight="1" x14ac:dyDescent="0.25">
      <c r="A133" s="92"/>
      <c r="B133" s="92"/>
      <c r="C133" s="92"/>
      <c r="D133" s="92"/>
      <c r="E133" s="92"/>
      <c r="F133" s="92"/>
      <c r="G133" s="92"/>
      <c r="H133" s="92"/>
      <c r="I133" s="92"/>
      <c r="J133" s="92"/>
      <c r="K133" s="92"/>
      <c r="L133" s="93"/>
      <c r="M133" s="92"/>
      <c r="N133" s="92"/>
      <c r="O133" s="92"/>
      <c r="P133" s="212"/>
      <c r="Q133" s="92"/>
      <c r="R133" s="92"/>
      <c r="S133" s="92"/>
    </row>
    <row r="134" spans="1:19" ht="24.75" customHeight="1" x14ac:dyDescent="0.25">
      <c r="A134" s="92"/>
      <c r="B134" s="92"/>
      <c r="C134" s="92"/>
      <c r="D134" s="92"/>
      <c r="E134" s="92"/>
      <c r="F134" s="92"/>
      <c r="G134" s="92"/>
      <c r="H134" s="92"/>
      <c r="I134" s="92"/>
      <c r="J134" s="92"/>
      <c r="K134" s="92"/>
      <c r="L134" s="93"/>
      <c r="M134" s="92"/>
      <c r="N134" s="92"/>
      <c r="O134" s="92"/>
      <c r="P134" s="212"/>
      <c r="Q134" s="92"/>
      <c r="R134" s="92"/>
      <c r="S134" s="92"/>
    </row>
    <row r="135" spans="1:19" ht="24.75" customHeight="1" x14ac:dyDescent="0.25">
      <c r="A135" s="92"/>
      <c r="B135" s="92"/>
      <c r="C135" s="92"/>
      <c r="D135" s="92"/>
      <c r="E135" s="92"/>
      <c r="F135" s="92"/>
      <c r="G135" s="92"/>
      <c r="H135" s="92"/>
      <c r="I135" s="92"/>
      <c r="J135" s="92"/>
      <c r="K135" s="92"/>
      <c r="L135" s="93"/>
      <c r="M135" s="92"/>
      <c r="N135" s="92"/>
      <c r="O135" s="92"/>
      <c r="P135" s="212"/>
      <c r="Q135" s="92"/>
      <c r="R135" s="92"/>
      <c r="S135" s="92"/>
    </row>
    <row r="136" spans="1:19" ht="24.75" customHeight="1" x14ac:dyDescent="0.25">
      <c r="A136" s="92"/>
      <c r="B136" s="92"/>
      <c r="C136" s="92"/>
      <c r="D136" s="92"/>
      <c r="E136" s="92"/>
      <c r="F136" s="92"/>
      <c r="G136" s="92"/>
      <c r="H136" s="92"/>
      <c r="I136" s="92"/>
      <c r="J136" s="92"/>
      <c r="K136" s="92"/>
      <c r="L136" s="93"/>
      <c r="M136" s="92"/>
      <c r="N136" s="92"/>
      <c r="O136" s="92"/>
      <c r="P136" s="212"/>
      <c r="Q136" s="92"/>
      <c r="R136" s="92"/>
      <c r="S136" s="92"/>
    </row>
    <row r="137" spans="1:19" ht="24.75" customHeight="1" x14ac:dyDescent="0.25">
      <c r="A137" s="92"/>
      <c r="B137" s="92"/>
      <c r="C137" s="92"/>
      <c r="D137" s="92"/>
      <c r="E137" s="92"/>
      <c r="F137" s="92"/>
      <c r="G137" s="92"/>
      <c r="H137" s="92"/>
      <c r="I137" s="92"/>
      <c r="J137" s="92"/>
      <c r="K137" s="92"/>
      <c r="L137" s="93"/>
      <c r="M137" s="92"/>
      <c r="N137" s="92"/>
      <c r="O137" s="92"/>
      <c r="P137" s="212"/>
      <c r="Q137" s="92"/>
      <c r="R137" s="92"/>
      <c r="S137" s="92"/>
    </row>
    <row r="138" spans="1:19" ht="24.75" customHeight="1" x14ac:dyDescent="0.25">
      <c r="A138" s="92"/>
      <c r="B138" s="92"/>
      <c r="C138" s="92"/>
      <c r="D138" s="92"/>
      <c r="E138" s="92"/>
      <c r="F138" s="92"/>
      <c r="G138" s="92"/>
      <c r="H138" s="92"/>
      <c r="I138" s="92"/>
      <c r="J138" s="92"/>
      <c r="K138" s="92"/>
      <c r="L138" s="93"/>
      <c r="M138" s="92"/>
      <c r="N138" s="92"/>
      <c r="O138" s="92"/>
      <c r="P138" s="212"/>
      <c r="Q138" s="92"/>
      <c r="R138" s="92"/>
      <c r="S138" s="92"/>
    </row>
    <row r="139" spans="1:19" ht="24.75" customHeight="1" x14ac:dyDescent="0.25">
      <c r="A139" s="92"/>
      <c r="B139" s="92"/>
      <c r="C139" s="92"/>
      <c r="D139" s="92"/>
      <c r="E139" s="92"/>
      <c r="F139" s="92"/>
      <c r="G139" s="92"/>
      <c r="H139" s="92"/>
      <c r="I139" s="92"/>
      <c r="J139" s="92"/>
      <c r="K139" s="92"/>
      <c r="L139" s="93"/>
      <c r="M139" s="92"/>
      <c r="N139" s="92"/>
      <c r="O139" s="92"/>
      <c r="P139" s="212"/>
      <c r="Q139" s="92"/>
      <c r="R139" s="92"/>
      <c r="S139" s="92"/>
    </row>
    <row r="140" spans="1:19" ht="24.75" customHeight="1" x14ac:dyDescent="0.25">
      <c r="A140" s="92"/>
      <c r="B140" s="92"/>
      <c r="C140" s="92"/>
      <c r="D140" s="92"/>
      <c r="E140" s="92"/>
      <c r="F140" s="92"/>
      <c r="G140" s="92"/>
      <c r="H140" s="92"/>
      <c r="I140" s="92"/>
      <c r="J140" s="92"/>
      <c r="K140" s="92"/>
      <c r="L140" s="93"/>
      <c r="M140" s="92"/>
      <c r="N140" s="92"/>
      <c r="O140" s="92"/>
      <c r="P140" s="212"/>
      <c r="Q140" s="92"/>
      <c r="R140" s="92"/>
      <c r="S140" s="92"/>
    </row>
    <row r="141" spans="1:19" ht="24.75" customHeight="1" x14ac:dyDescent="0.25">
      <c r="A141" s="92"/>
      <c r="B141" s="92"/>
      <c r="C141" s="92"/>
      <c r="D141" s="92"/>
      <c r="E141" s="92"/>
      <c r="F141" s="92"/>
      <c r="G141" s="92"/>
      <c r="H141" s="92"/>
      <c r="I141" s="92"/>
      <c r="J141" s="92"/>
      <c r="K141" s="92"/>
      <c r="L141" s="93"/>
      <c r="M141" s="92"/>
      <c r="N141" s="92"/>
      <c r="O141" s="92"/>
      <c r="P141" s="212"/>
      <c r="Q141" s="92"/>
      <c r="R141" s="92"/>
      <c r="S141" s="92"/>
    </row>
    <row r="142" spans="1:19" ht="24.75" customHeight="1" x14ac:dyDescent="0.25">
      <c r="A142" s="92"/>
      <c r="B142" s="92"/>
      <c r="C142" s="92"/>
      <c r="D142" s="92"/>
      <c r="E142" s="92"/>
      <c r="F142" s="92"/>
      <c r="G142" s="92"/>
      <c r="H142" s="92"/>
      <c r="I142" s="92"/>
      <c r="J142" s="92"/>
      <c r="K142" s="92"/>
      <c r="L142" s="93"/>
      <c r="M142" s="92"/>
      <c r="N142" s="92"/>
      <c r="O142" s="92"/>
      <c r="P142" s="212"/>
      <c r="Q142" s="92"/>
      <c r="R142" s="92"/>
      <c r="S142" s="92"/>
    </row>
    <row r="143" spans="1:19" ht="24.75" customHeight="1" x14ac:dyDescent="0.25">
      <c r="A143" s="92"/>
      <c r="B143" s="92"/>
      <c r="C143" s="92"/>
      <c r="D143" s="92"/>
      <c r="E143" s="92"/>
      <c r="F143" s="92"/>
      <c r="G143" s="92"/>
      <c r="H143" s="92"/>
      <c r="I143" s="92"/>
      <c r="J143" s="92"/>
      <c r="K143" s="92"/>
      <c r="L143" s="93"/>
      <c r="M143" s="92"/>
      <c r="N143" s="92"/>
      <c r="O143" s="92"/>
      <c r="P143" s="212"/>
      <c r="Q143" s="92"/>
      <c r="R143" s="92"/>
      <c r="S143" s="92"/>
    </row>
    <row r="144" spans="1:19" ht="24.75" customHeight="1" x14ac:dyDescent="0.25">
      <c r="A144" s="92"/>
      <c r="B144" s="92"/>
      <c r="C144" s="92"/>
      <c r="D144" s="92"/>
      <c r="E144" s="92"/>
      <c r="F144" s="92"/>
      <c r="G144" s="92"/>
      <c r="H144" s="92"/>
      <c r="I144" s="92"/>
      <c r="J144" s="92"/>
      <c r="K144" s="92"/>
      <c r="L144" s="93"/>
      <c r="M144" s="92"/>
      <c r="N144" s="92"/>
      <c r="O144" s="92"/>
      <c r="P144" s="212"/>
      <c r="Q144" s="92"/>
      <c r="R144" s="92"/>
      <c r="S144" s="92"/>
    </row>
    <row r="145" spans="1:19" ht="24.75" customHeight="1" x14ac:dyDescent="0.25">
      <c r="A145" s="92"/>
      <c r="B145" s="92"/>
      <c r="C145" s="92"/>
      <c r="D145" s="92"/>
      <c r="E145" s="92"/>
      <c r="F145" s="92"/>
      <c r="G145" s="92"/>
      <c r="H145" s="92"/>
      <c r="I145" s="92"/>
      <c r="J145" s="92"/>
      <c r="K145" s="92"/>
      <c r="L145" s="93"/>
      <c r="M145" s="92"/>
      <c r="N145" s="92"/>
      <c r="O145" s="92"/>
      <c r="P145" s="212"/>
      <c r="Q145" s="92"/>
      <c r="R145" s="92"/>
      <c r="S145" s="92"/>
    </row>
    <row r="146" spans="1:19" ht="24.75" customHeight="1" x14ac:dyDescent="0.25">
      <c r="A146" s="92"/>
      <c r="B146" s="92"/>
      <c r="C146" s="92"/>
      <c r="D146" s="92"/>
      <c r="E146" s="92"/>
      <c r="F146" s="92"/>
      <c r="G146" s="92"/>
      <c r="H146" s="92"/>
      <c r="I146" s="92"/>
      <c r="J146" s="92"/>
      <c r="K146" s="92"/>
      <c r="L146" s="93"/>
      <c r="M146" s="92"/>
      <c r="N146" s="92"/>
      <c r="O146" s="92"/>
      <c r="P146" s="212"/>
      <c r="Q146" s="92"/>
      <c r="R146" s="92"/>
      <c r="S146" s="92"/>
    </row>
    <row r="147" spans="1:19" ht="24.75" customHeight="1" x14ac:dyDescent="0.25">
      <c r="A147" s="92"/>
      <c r="B147" s="92"/>
      <c r="C147" s="92"/>
      <c r="D147" s="92"/>
      <c r="E147" s="92"/>
      <c r="F147" s="92"/>
      <c r="G147" s="92"/>
      <c r="H147" s="92"/>
      <c r="I147" s="92"/>
      <c r="J147" s="92"/>
      <c r="K147" s="92"/>
      <c r="L147" s="93"/>
      <c r="M147" s="92"/>
      <c r="N147" s="92"/>
      <c r="O147" s="92"/>
      <c r="P147" s="212"/>
      <c r="Q147" s="92"/>
      <c r="R147" s="92"/>
      <c r="S147" s="92"/>
    </row>
    <row r="148" spans="1:19" ht="24.75" customHeight="1" x14ac:dyDescent="0.25">
      <c r="A148" s="92"/>
      <c r="B148" s="92"/>
      <c r="C148" s="92"/>
      <c r="D148" s="92"/>
      <c r="E148" s="92"/>
      <c r="F148" s="92"/>
      <c r="G148" s="92"/>
      <c r="H148" s="92"/>
      <c r="I148" s="92"/>
      <c r="J148" s="92"/>
      <c r="K148" s="92"/>
      <c r="L148" s="93"/>
      <c r="M148" s="92"/>
      <c r="N148" s="92"/>
      <c r="O148" s="92"/>
      <c r="P148" s="212"/>
      <c r="Q148" s="92"/>
      <c r="R148" s="92"/>
      <c r="S148" s="92"/>
    </row>
    <row r="149" spans="1:19" ht="24.75" customHeight="1" x14ac:dyDescent="0.25">
      <c r="A149" s="92"/>
      <c r="B149" s="92"/>
      <c r="C149" s="92"/>
      <c r="D149" s="92"/>
      <c r="E149" s="92"/>
      <c r="F149" s="92"/>
      <c r="G149" s="92"/>
      <c r="H149" s="92"/>
      <c r="I149" s="92"/>
      <c r="J149" s="92"/>
      <c r="K149" s="92"/>
      <c r="L149" s="93"/>
      <c r="M149" s="92"/>
      <c r="N149" s="92"/>
      <c r="O149" s="92"/>
      <c r="P149" s="212"/>
      <c r="Q149" s="92"/>
      <c r="R149" s="92"/>
      <c r="S149" s="92"/>
    </row>
    <row r="150" spans="1:19" ht="24.75" customHeight="1" x14ac:dyDescent="0.25">
      <c r="A150" s="92"/>
      <c r="B150" s="92"/>
      <c r="C150" s="92"/>
      <c r="D150" s="92"/>
      <c r="E150" s="92"/>
      <c r="F150" s="92"/>
      <c r="G150" s="92"/>
      <c r="H150" s="92"/>
      <c r="I150" s="92"/>
      <c r="J150" s="92"/>
      <c r="K150" s="92"/>
      <c r="L150" s="93"/>
      <c r="M150" s="92"/>
      <c r="N150" s="92"/>
      <c r="O150" s="92"/>
      <c r="P150" s="212"/>
      <c r="Q150" s="92"/>
      <c r="R150" s="92"/>
      <c r="S150" s="92"/>
    </row>
    <row r="64956" spans="18:19" ht="24.75" customHeight="1" x14ac:dyDescent="0.25">
      <c r="R64956" s="11"/>
      <c r="S64956" s="12"/>
    </row>
  </sheetData>
  <sheetProtection algorithmName="SHA-512" hashValue="vDCJtMzY0+/pnXs+taGUgtY5kmKMSwhnTh1Z75Eq4m5bEreoT4lp5fwovOlSYYkxzJW4OgGT/WZmUqeVnDWTJQ==" saltValue="k6gUozovVMomPkuWKCTl9A==" spinCount="100000" sheet="1" objects="1" scenarios="1"/>
  <mergeCells count="13">
    <mergeCell ref="J78:L78"/>
    <mergeCell ref="J84:L84"/>
    <mergeCell ref="J90:L90"/>
    <mergeCell ref="J47:L47"/>
    <mergeCell ref="J53:L53"/>
    <mergeCell ref="J59:L59"/>
    <mergeCell ref="J65:L65"/>
    <mergeCell ref="J71:L71"/>
    <mergeCell ref="L9:N9"/>
    <mergeCell ref="E3:M3"/>
    <mergeCell ref="O3:Q3"/>
    <mergeCell ref="L31:N31"/>
    <mergeCell ref="R10:S10"/>
  </mergeCells>
  <phoneticPr fontId="0" type="noConversion"/>
  <printOptions horizontalCentered="1" gridLinesSet="0"/>
  <pageMargins left="0.25" right="0.25" top="0.75" bottom="0.75" header="0.3" footer="0.3"/>
  <pageSetup scale="63" orientation="landscape" verticalDpi="4294967292" r:id="rId1"/>
  <headerFooter>
    <oddFooter>&amp;C&amp;"-,Regular"Page &amp;P of &amp;N</oddFooter>
  </headerFooter>
  <rowBreaks count="4" manualBreakCount="4">
    <brk id="31" min="2" max="18" man="1"/>
    <brk id="43" min="2" max="18" man="1"/>
    <brk id="69" min="2" max="18" man="1"/>
    <brk id="94" max="16383" man="1"/>
  </row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tabColor rgb="FF008578"/>
  </sheetPr>
  <dimension ref="A1:AS64942"/>
  <sheetViews>
    <sheetView showGridLines="0" zoomScaleNormal="100" zoomScaleSheetLayoutView="75" workbookViewId="0">
      <pane xSplit="1" ySplit="11" topLeftCell="B12" activePane="bottomRight" state="frozen"/>
      <selection activeCell="B12" sqref="B12"/>
      <selection pane="topRight" activeCell="B12" sqref="B12"/>
      <selection pane="bottomLeft" activeCell="B12" sqref="B12"/>
      <selection pane="bottomRight" activeCell="J17" sqref="J17"/>
    </sheetView>
  </sheetViews>
  <sheetFormatPr defaultColWidth="12.42578125" defaultRowHeight="15" x14ac:dyDescent="0.2"/>
  <cols>
    <col min="1" max="1" width="4.42578125" style="254" customWidth="1"/>
    <col min="2" max="2" width="4.85546875" style="254" customWidth="1"/>
    <col min="3" max="3" width="2.28515625" style="254" customWidth="1"/>
    <col min="4" max="4" width="11.42578125" style="254" customWidth="1"/>
    <col min="5" max="5" width="32.85546875" style="254" customWidth="1"/>
    <col min="6" max="6" width="5.7109375" style="254" customWidth="1"/>
    <col min="7" max="7" width="2.28515625" style="254" customWidth="1"/>
    <col min="8" max="8" width="19.42578125" style="254" customWidth="1"/>
    <col min="9" max="9" width="2.28515625" style="254" customWidth="1"/>
    <col min="10" max="10" width="13.42578125" style="254" customWidth="1"/>
    <col min="11" max="11" width="3.42578125" style="254" customWidth="1"/>
    <col min="12" max="12" width="14.7109375" style="297" customWidth="1"/>
    <col min="13" max="13" width="2.28515625" style="254" customWidth="1"/>
    <col min="14" max="14" width="14.7109375" style="254" customWidth="1"/>
    <col min="15" max="15" width="2.28515625" style="254" customWidth="1"/>
    <col min="16" max="16" width="15" style="331" customWidth="1"/>
    <col min="17" max="17" width="2.28515625" style="254" customWidth="1"/>
    <col min="18" max="18" width="12.42578125" style="337" customWidth="1"/>
    <col min="19" max="19" width="32" style="337" customWidth="1"/>
    <col min="20" max="20" width="12.42578125" style="260" customWidth="1"/>
    <col min="21" max="22" width="8.7109375" style="260" customWidth="1"/>
    <col min="23" max="24" width="8.42578125" style="548" customWidth="1"/>
    <col min="25" max="25" width="7.28515625" style="788" customWidth="1"/>
    <col min="26" max="26" width="27" style="548" customWidth="1"/>
    <col min="27" max="27" width="8.42578125" style="548" customWidth="1"/>
    <col min="28" max="28" width="4" style="548" customWidth="1"/>
    <col min="29" max="31" width="9.28515625" style="790" customWidth="1"/>
    <col min="32" max="34" width="10.42578125" style="790" customWidth="1"/>
    <col min="35" max="36" width="8.42578125" style="548" customWidth="1"/>
    <col min="37" max="37" width="12.42578125" style="261"/>
    <col min="38" max="16384" width="12.42578125" style="254"/>
  </cols>
  <sheetData>
    <row r="1" spans="1:45" s="236" customFormat="1" ht="18" x14ac:dyDescent="0.25">
      <c r="A1" s="232">
        <f>rev_code</f>
        <v>1</v>
      </c>
      <c r="B1" s="233"/>
      <c r="C1" s="87"/>
      <c r="D1" s="88" t="s">
        <v>506</v>
      </c>
      <c r="E1" s="87"/>
      <c r="F1" s="87"/>
      <c r="G1" s="87"/>
      <c r="H1" s="87"/>
      <c r="I1" s="87"/>
      <c r="J1" s="87"/>
      <c r="K1" s="87"/>
      <c r="L1" s="89"/>
      <c r="M1" s="87"/>
      <c r="N1" s="87"/>
      <c r="O1" s="87"/>
      <c r="P1" s="211"/>
      <c r="Q1" s="90"/>
      <c r="R1" s="352"/>
      <c r="S1" s="338"/>
      <c r="T1" s="234"/>
      <c r="U1" s="234"/>
      <c r="V1" s="234"/>
      <c r="W1" s="785"/>
      <c r="X1" s="785"/>
      <c r="Y1" s="785"/>
      <c r="Z1" s="785"/>
      <c r="AA1" s="785"/>
      <c r="AB1" s="785"/>
      <c r="AC1" s="786"/>
      <c r="AD1" s="786"/>
      <c r="AE1" s="786"/>
      <c r="AF1" s="786"/>
      <c r="AG1" s="786"/>
      <c r="AH1" s="786"/>
      <c r="AI1" s="785"/>
      <c r="AJ1" s="785"/>
      <c r="AK1" s="235"/>
    </row>
    <row r="3" spans="1:45" s="244" customFormat="1" ht="18" x14ac:dyDescent="0.25">
      <c r="A3" s="237"/>
      <c r="B3" s="237"/>
      <c r="C3" s="238"/>
      <c r="D3" s="239" t="s">
        <v>0</v>
      </c>
      <c r="E3" s="942" t="str">
        <f>IF(agency="","",agency)</f>
        <v xml:space="preserve"> </v>
      </c>
      <c r="F3" s="942"/>
      <c r="G3" s="942"/>
      <c r="H3" s="942"/>
      <c r="I3" s="942"/>
      <c r="J3" s="942"/>
      <c r="K3" s="942"/>
      <c r="L3" s="942"/>
      <c r="M3" s="942"/>
      <c r="N3" s="240" t="s">
        <v>1</v>
      </c>
      <c r="O3" s="943" t="str">
        <f>IF(date="","",date)</f>
        <v xml:space="preserve"> </v>
      </c>
      <c r="P3" s="943"/>
      <c r="Q3" s="943"/>
      <c r="R3" s="340"/>
      <c r="S3" s="339"/>
      <c r="T3" s="242"/>
      <c r="U3" s="242"/>
      <c r="V3" s="242"/>
      <c r="W3" s="356"/>
      <c r="X3" s="356"/>
      <c r="Y3" s="787"/>
      <c r="Z3" s="356"/>
      <c r="AA3" s="356"/>
      <c r="AB3" s="356"/>
      <c r="AC3" s="786"/>
      <c r="AD3" s="786"/>
      <c r="AE3" s="786"/>
      <c r="AF3" s="786"/>
      <c r="AG3" s="786"/>
      <c r="AH3" s="786"/>
      <c r="AI3" s="356"/>
      <c r="AJ3" s="356"/>
      <c r="AK3" s="243"/>
    </row>
    <row r="4" spans="1:45" s="236" customFormat="1" ht="18" x14ac:dyDescent="0.25">
      <c r="A4" s="241"/>
      <c r="B4" s="241"/>
      <c r="C4" s="241"/>
      <c r="D4" s="239"/>
      <c r="E4" s="245"/>
      <c r="F4" s="245"/>
      <c r="G4" s="246"/>
      <c r="H4" s="246"/>
      <c r="I4" s="246"/>
      <c r="J4" s="246"/>
      <c r="K4" s="246"/>
      <c r="L4" s="247"/>
      <c r="M4" s="246"/>
      <c r="N4" s="240"/>
      <c r="O4" s="248"/>
      <c r="P4" s="329"/>
      <c r="Q4" s="246"/>
      <c r="R4" s="340"/>
      <c r="S4" s="340"/>
      <c r="T4" s="234"/>
      <c r="U4" s="234"/>
      <c r="V4" s="234"/>
      <c r="W4" s="785"/>
      <c r="X4" s="785"/>
      <c r="Y4" s="788"/>
      <c r="Z4" s="785"/>
      <c r="AA4" s="785"/>
      <c r="AB4" s="785"/>
      <c r="AC4" s="786"/>
      <c r="AD4" s="786"/>
      <c r="AE4" s="786"/>
      <c r="AF4" s="786"/>
      <c r="AG4" s="786"/>
      <c r="AH4" s="786"/>
      <c r="AI4" s="785"/>
      <c r="AJ4" s="785"/>
      <c r="AK4" s="235"/>
    </row>
    <row r="5" spans="1:45" s="98" customFormat="1" ht="24.75" customHeight="1" x14ac:dyDescent="0.25">
      <c r="A5" s="203"/>
      <c r="B5" s="203"/>
      <c r="C5" s="204"/>
      <c r="D5" s="203"/>
      <c r="E5" s="205"/>
      <c r="F5" s="205"/>
      <c r="G5" s="206"/>
      <c r="H5" s="206"/>
      <c r="I5" s="206"/>
      <c r="J5" s="207" t="s">
        <v>60</v>
      </c>
      <c r="K5" s="205"/>
      <c r="L5" s="208"/>
      <c r="M5" s="205"/>
      <c r="N5" s="205" t="str">
        <f>IF(OR($A$1&lt;1,$A$1&gt;7),'READ ME!'!$B$260,CHOOSE($A$1+1,'READ ME!'!$B$260,'READ ME!'!$B$254,'READ ME!'!$B$255,'READ ME!'!$B$256,'READ ME!'!$B$257,'READ ME!'!$B$258,'READ ME!'!$B$259,'READ ME!'!$B$260))</f>
        <v>Under $1,250,000</v>
      </c>
      <c r="O5" s="205"/>
      <c r="P5" s="214"/>
      <c r="Q5" s="209"/>
      <c r="R5" s="353"/>
      <c r="S5" s="341"/>
      <c r="U5" s="249"/>
      <c r="V5" s="249"/>
      <c r="W5" s="357"/>
      <c r="X5" s="357"/>
      <c r="Y5" s="357"/>
      <c r="Z5" s="357"/>
      <c r="AA5" s="357"/>
      <c r="AB5" s="789"/>
      <c r="AC5" s="500"/>
      <c r="AD5" s="500"/>
      <c r="AE5" s="500"/>
      <c r="AF5" s="500"/>
      <c r="AG5" s="500"/>
      <c r="AH5" s="500"/>
      <c r="AI5" s="357"/>
      <c r="AJ5" s="357"/>
      <c r="AK5" s="251"/>
      <c r="AL5" s="250"/>
      <c r="AM5" s="250"/>
      <c r="AN5" s="250"/>
      <c r="AO5" s="250"/>
      <c r="AP5" s="250"/>
      <c r="AQ5" s="250"/>
      <c r="AR5" s="250"/>
      <c r="AS5" s="250"/>
    </row>
    <row r="6" spans="1:45" s="236" customFormat="1" ht="18" x14ac:dyDescent="0.25">
      <c r="A6" s="252"/>
      <c r="B6" s="252"/>
      <c r="C6" s="252"/>
      <c r="D6" s="252"/>
      <c r="E6" s="252"/>
      <c r="F6" s="252"/>
      <c r="G6" s="252"/>
      <c r="H6" s="252"/>
      <c r="I6" s="252"/>
      <c r="J6" s="252"/>
      <c r="K6" s="252"/>
      <c r="L6" s="240"/>
      <c r="M6" s="252"/>
      <c r="N6" s="252"/>
      <c r="O6" s="252"/>
      <c r="P6" s="330"/>
      <c r="Q6" s="252"/>
      <c r="R6" s="342"/>
      <c r="S6" s="340"/>
      <c r="T6" s="234"/>
      <c r="U6" s="234"/>
      <c r="V6" s="234"/>
      <c r="W6" s="785"/>
      <c r="X6" s="785"/>
      <c r="Y6" s="788"/>
      <c r="Z6" s="785"/>
      <c r="AA6" s="785"/>
      <c r="AB6" s="785"/>
      <c r="AC6" s="786"/>
      <c r="AD6" s="786"/>
      <c r="AE6" s="786"/>
      <c r="AF6" s="786"/>
      <c r="AG6" s="786"/>
      <c r="AH6" s="786"/>
      <c r="AI6" s="785"/>
      <c r="AJ6" s="785"/>
      <c r="AK6" s="235"/>
    </row>
    <row r="7" spans="1:45" s="260" customFormat="1" x14ac:dyDescent="0.2">
      <c r="A7" s="397"/>
      <c r="B7" s="372"/>
      <c r="C7" s="397"/>
      <c r="D7" s="397"/>
      <c r="F7" s="869" t="s">
        <v>436</v>
      </c>
      <c r="G7" s="873"/>
      <c r="H7" s="871">
        <f>NR</f>
        <v>0</v>
      </c>
      <c r="I7" s="872" t="s">
        <v>505</v>
      </c>
      <c r="J7" s="873"/>
      <c r="K7" s="528"/>
      <c r="L7" s="519"/>
      <c r="M7" s="528"/>
      <c r="N7" s="528"/>
      <c r="O7" s="528"/>
      <c r="P7" s="874"/>
      <c r="Q7" s="528"/>
      <c r="R7" s="844"/>
      <c r="S7" s="337"/>
      <c r="W7" s="548"/>
      <c r="X7" s="548"/>
      <c r="Y7" s="548"/>
      <c r="Z7" s="548"/>
      <c r="AA7" s="548"/>
      <c r="AB7" s="548"/>
      <c r="AC7" s="790"/>
      <c r="AD7" s="790"/>
      <c r="AE7" s="790"/>
      <c r="AF7" s="790"/>
      <c r="AG7" s="790"/>
      <c r="AH7" s="790"/>
      <c r="AI7" s="548"/>
      <c r="AJ7" s="548"/>
      <c r="AK7" s="261"/>
    </row>
    <row r="8" spans="1:45" s="236" customFormat="1" ht="18" x14ac:dyDescent="0.25">
      <c r="A8" s="252"/>
      <c r="B8" s="252"/>
      <c r="C8" s="252"/>
      <c r="D8" s="252"/>
      <c r="E8" s="252"/>
      <c r="F8" s="253"/>
      <c r="G8" s="252"/>
      <c r="H8" s="252"/>
      <c r="I8" s="252"/>
      <c r="J8" s="252"/>
      <c r="K8" s="252"/>
      <c r="L8" s="240"/>
      <c r="M8" s="252"/>
      <c r="N8" s="252"/>
      <c r="O8" s="252"/>
      <c r="P8" s="330"/>
      <c r="Q8" s="252"/>
      <c r="R8" s="342"/>
      <c r="S8" s="340"/>
      <c r="T8" s="234"/>
      <c r="U8" s="234"/>
      <c r="V8" s="234"/>
      <c r="W8" s="785"/>
      <c r="X8" s="785"/>
      <c r="Y8" s="788"/>
      <c r="Z8" s="785"/>
      <c r="AA8" s="785"/>
      <c r="AB8" s="785"/>
      <c r="AC8" s="786"/>
      <c r="AD8" s="786"/>
      <c r="AE8" s="786"/>
      <c r="AF8" s="786"/>
      <c r="AG8" s="786"/>
      <c r="AH8" s="786"/>
      <c r="AI8" s="785"/>
      <c r="AJ8" s="785"/>
      <c r="AK8" s="235"/>
    </row>
    <row r="9" spans="1:45" s="325" customFormat="1" x14ac:dyDescent="0.2">
      <c r="H9" s="316" t="s">
        <v>106</v>
      </c>
      <c r="J9" s="328" t="s">
        <v>145</v>
      </c>
      <c r="L9" s="944" t="s">
        <v>3</v>
      </c>
      <c r="M9" s="944"/>
      <c r="N9" s="944"/>
      <c r="P9" s="841" t="s">
        <v>74</v>
      </c>
      <c r="Q9" s="842"/>
      <c r="R9" s="843"/>
      <c r="S9" s="844"/>
      <c r="T9" s="528"/>
      <c r="U9" s="528"/>
      <c r="V9" s="528"/>
      <c r="W9" s="794"/>
      <c r="X9" s="794"/>
      <c r="Y9" s="794"/>
      <c r="Z9" s="794"/>
      <c r="AA9" s="794"/>
      <c r="AB9" s="794"/>
      <c r="AC9" s="792"/>
      <c r="AD9" s="792"/>
      <c r="AE9" s="792"/>
      <c r="AF9" s="792"/>
      <c r="AG9" s="792"/>
      <c r="AH9" s="792"/>
      <c r="AI9" s="794"/>
      <c r="AJ9" s="794"/>
      <c r="AK9" s="454"/>
    </row>
    <row r="10" spans="1:45" s="325" customFormat="1" x14ac:dyDescent="0.2">
      <c r="A10" s="845"/>
      <c r="C10" s="846" t="s">
        <v>275</v>
      </c>
      <c r="D10" s="847"/>
      <c r="E10" s="847"/>
      <c r="F10" s="316"/>
      <c r="H10" s="833" t="s">
        <v>482</v>
      </c>
      <c r="I10" s="431"/>
      <c r="J10" s="848" t="s">
        <v>242</v>
      </c>
      <c r="L10" s="849" t="s">
        <v>107</v>
      </c>
      <c r="N10" s="846" t="s">
        <v>7</v>
      </c>
      <c r="P10" s="850" t="s">
        <v>32</v>
      </c>
      <c r="Q10" s="842"/>
      <c r="R10" s="945" t="s">
        <v>105</v>
      </c>
      <c r="S10" s="945"/>
      <c r="T10" s="528"/>
      <c r="U10" s="528"/>
      <c r="V10" s="851"/>
      <c r="W10" s="852"/>
      <c r="X10" s="852"/>
      <c r="Y10" s="852"/>
      <c r="Z10" s="852"/>
      <c r="AA10" s="794"/>
      <c r="AB10" s="794"/>
      <c r="AC10" s="792"/>
      <c r="AD10" s="792"/>
      <c r="AE10" s="792"/>
      <c r="AF10" s="792"/>
      <c r="AG10" s="792"/>
      <c r="AH10" s="792"/>
      <c r="AI10" s="794"/>
      <c r="AJ10" s="794"/>
      <c r="AK10" s="454"/>
    </row>
    <row r="11" spans="1:45" x14ac:dyDescent="0.2">
      <c r="G11" s="255"/>
      <c r="H11" s="256"/>
      <c r="I11" s="255"/>
      <c r="J11" s="257"/>
      <c r="L11" s="258"/>
      <c r="Q11" s="259"/>
    </row>
    <row r="12" spans="1:45" x14ac:dyDescent="0.2">
      <c r="E12" s="262"/>
      <c r="F12" s="262"/>
      <c r="J12" s="263"/>
      <c r="K12" s="263"/>
      <c r="L12" s="264"/>
      <c r="P12" s="332"/>
      <c r="Q12" s="259"/>
      <c r="AC12" s="791" t="s">
        <v>10</v>
      </c>
      <c r="AD12" s="792">
        <v>1250</v>
      </c>
      <c r="AE12" s="792">
        <v>2500</v>
      </c>
      <c r="AF12" s="792">
        <v>5000</v>
      </c>
      <c r="AG12" s="791">
        <v>10000</v>
      </c>
      <c r="AH12" s="791" t="s">
        <v>91</v>
      </c>
      <c r="AI12" s="793"/>
    </row>
    <row r="13" spans="1:45" ht="18" x14ac:dyDescent="0.25">
      <c r="C13" s="266" t="s">
        <v>237</v>
      </c>
      <c r="D13" s="267"/>
      <c r="E13" s="268"/>
      <c r="F13" s="269"/>
      <c r="G13" s="270"/>
      <c r="H13" s="270"/>
      <c r="I13" s="270"/>
      <c r="J13" s="270"/>
      <c r="K13" s="271"/>
      <c r="L13" s="272"/>
      <c r="M13" s="269"/>
      <c r="N13" s="269"/>
      <c r="O13" s="269"/>
      <c r="P13" s="333"/>
      <c r="Q13" s="273"/>
      <c r="R13" s="343"/>
      <c r="S13" s="343"/>
      <c r="AC13" s="792">
        <v>1250</v>
      </c>
      <c r="AD13" s="792">
        <v>2500</v>
      </c>
      <c r="AE13" s="792">
        <v>5000</v>
      </c>
      <c r="AF13" s="792">
        <v>10000</v>
      </c>
      <c r="AG13" s="792">
        <v>25000</v>
      </c>
      <c r="AH13" s="792">
        <v>25000</v>
      </c>
      <c r="AI13" s="794"/>
    </row>
    <row r="14" spans="1:45" x14ac:dyDescent="0.2">
      <c r="D14" s="275" t="s">
        <v>233</v>
      </c>
      <c r="E14" s="276"/>
      <c r="F14" s="276"/>
      <c r="G14" s="277"/>
      <c r="H14" s="277"/>
      <c r="I14" s="277"/>
      <c r="J14" s="278"/>
      <c r="K14" s="278"/>
      <c r="L14" s="279"/>
      <c r="M14" s="277"/>
      <c r="N14" s="277"/>
      <c r="O14" s="277"/>
      <c r="P14" s="334"/>
      <c r="Q14" s="280"/>
      <c r="R14" s="354"/>
      <c r="S14" s="344"/>
      <c r="Z14" s="531" t="s">
        <v>149</v>
      </c>
      <c r="AA14" s="531"/>
      <c r="AC14" s="795">
        <v>1</v>
      </c>
      <c r="AD14" s="795">
        <v>2</v>
      </c>
      <c r="AE14" s="795">
        <v>3</v>
      </c>
      <c r="AF14" s="795">
        <v>4</v>
      </c>
      <c r="AG14" s="795">
        <v>5</v>
      </c>
      <c r="AH14" s="795">
        <v>6</v>
      </c>
    </row>
    <row r="15" spans="1:45" x14ac:dyDescent="0.2">
      <c r="D15" s="275" t="s">
        <v>234</v>
      </c>
      <c r="E15" s="262"/>
      <c r="F15" s="262"/>
      <c r="J15" s="263"/>
      <c r="K15" s="263"/>
      <c r="L15" s="264"/>
      <c r="P15" s="332"/>
      <c r="Q15" s="259"/>
      <c r="Y15" s="788" t="s">
        <v>178</v>
      </c>
      <c r="Z15" s="796" t="s">
        <v>348</v>
      </c>
      <c r="AA15" s="788"/>
      <c r="AB15" s="548">
        <v>1</v>
      </c>
      <c r="AC15" s="797">
        <v>91.825800000000001</v>
      </c>
      <c r="AD15" s="798">
        <v>93.459000000000003</v>
      </c>
      <c r="AE15" s="790">
        <v>91.267299999999992</v>
      </c>
      <c r="AF15" s="790">
        <v>96.035899999999998</v>
      </c>
      <c r="AG15" s="790">
        <v>92.622700000000009</v>
      </c>
      <c r="AH15" s="790">
        <v>93.278599999999997</v>
      </c>
    </row>
    <row r="16" spans="1:45" x14ac:dyDescent="0.2">
      <c r="D16" s="275"/>
      <c r="E16" s="262"/>
      <c r="F16" s="262"/>
      <c r="J16" s="263"/>
      <c r="K16" s="263"/>
      <c r="L16" s="264"/>
      <c r="P16" s="332"/>
      <c r="Q16" s="259"/>
      <c r="Y16" s="788" t="s">
        <v>178</v>
      </c>
      <c r="Z16" s="796" t="s">
        <v>339</v>
      </c>
      <c r="AA16" s="788"/>
      <c r="AB16" s="548">
        <v>2</v>
      </c>
      <c r="AC16" s="790">
        <v>102.6982</v>
      </c>
      <c r="AD16" s="790">
        <v>104.26519999999999</v>
      </c>
      <c r="AE16" s="790">
        <v>104.004</v>
      </c>
      <c r="AF16" s="790">
        <v>105.2462</v>
      </c>
      <c r="AG16" s="790">
        <v>98.58829999999999</v>
      </c>
      <c r="AH16" s="790">
        <v>100.2141</v>
      </c>
    </row>
    <row r="17" spans="4:34" x14ac:dyDescent="0.2">
      <c r="D17" s="281" t="s">
        <v>61</v>
      </c>
      <c r="J17" s="282">
        <v>0</v>
      </c>
      <c r="K17" s="283" t="s">
        <v>11</v>
      </c>
      <c r="L17" s="284">
        <f>IF(OR($A$1&lt;1,$A$1&gt;7),0,HLOOKUP($A$1,TABLE,+AB15+1))</f>
        <v>91.825800000000001</v>
      </c>
      <c r="M17" s="285"/>
      <c r="N17" s="283" t="s">
        <v>352</v>
      </c>
      <c r="O17" s="285"/>
      <c r="P17" s="335">
        <f>IF(ISTEXT(+L17),"   N/A",ABS(+$L17-$J17))</f>
        <v>91.825800000000001</v>
      </c>
      <c r="Q17" s="259"/>
      <c r="R17" s="345"/>
      <c r="S17" s="345"/>
      <c r="Y17" s="788" t="s">
        <v>100</v>
      </c>
      <c r="Z17" s="796" t="s">
        <v>348</v>
      </c>
      <c r="AA17" s="788"/>
      <c r="AB17" s="548">
        <v>3</v>
      </c>
      <c r="AC17" s="790" t="s">
        <v>15</v>
      </c>
      <c r="AD17" s="790" t="s">
        <v>15</v>
      </c>
      <c r="AE17" s="790">
        <v>21.634399999999999</v>
      </c>
      <c r="AF17" s="790">
        <v>29.828900000000004</v>
      </c>
      <c r="AG17" s="790">
        <v>34.781399999999998</v>
      </c>
      <c r="AH17" s="790">
        <v>67.040300000000002</v>
      </c>
    </row>
    <row r="18" spans="4:34" x14ac:dyDescent="0.2">
      <c r="J18" s="285" t="s">
        <v>20</v>
      </c>
      <c r="K18" s="285"/>
      <c r="L18" s="286">
        <f>IF(OR($A$1&lt;1,$A$1&gt;7),0,HLOOKUP($A$1,TABLE,+AB16+1))</f>
        <v>102.6982</v>
      </c>
      <c r="M18" s="285"/>
      <c r="N18" s="283" t="s">
        <v>338</v>
      </c>
      <c r="O18" s="285"/>
      <c r="P18" s="335">
        <f>IF(ISTEXT(+L18),"   N/A",ABS(+$L18-$J17))</f>
        <v>102.6982</v>
      </c>
      <c r="Q18" s="259"/>
      <c r="R18" s="346"/>
      <c r="S18" s="346"/>
      <c r="Y18" s="788" t="s">
        <v>100</v>
      </c>
      <c r="Z18" s="796" t="s">
        <v>339</v>
      </c>
      <c r="AA18" s="788"/>
      <c r="AB18" s="548">
        <v>4</v>
      </c>
      <c r="AC18" s="790" t="s">
        <v>15</v>
      </c>
      <c r="AD18" s="790" t="s">
        <v>15</v>
      </c>
      <c r="AE18" s="790">
        <v>158.9984</v>
      </c>
      <c r="AF18" s="790">
        <v>92.55</v>
      </c>
      <c r="AG18" s="790">
        <v>92.269500000000008</v>
      </c>
      <c r="AH18" s="790">
        <v>103.43979999999999</v>
      </c>
    </row>
    <row r="19" spans="4:34" x14ac:dyDescent="0.2">
      <c r="J19" s="285"/>
      <c r="K19" s="285"/>
      <c r="L19" s="286"/>
      <c r="M19" s="285"/>
      <c r="N19" s="283"/>
      <c r="O19" s="285"/>
      <c r="P19" s="335"/>
      <c r="Q19" s="259"/>
      <c r="R19" s="347"/>
      <c r="S19" s="347"/>
      <c r="Y19" s="788" t="s">
        <v>340</v>
      </c>
      <c r="Z19" s="796" t="s">
        <v>348</v>
      </c>
      <c r="AA19" s="788"/>
      <c r="AB19" s="548">
        <v>5</v>
      </c>
      <c r="AC19" s="790">
        <v>91.656300000000002</v>
      </c>
      <c r="AD19" s="790">
        <v>92.115499999999997</v>
      </c>
      <c r="AE19" s="790">
        <v>91.393000000000001</v>
      </c>
      <c r="AF19" s="790">
        <v>92.7119</v>
      </c>
      <c r="AG19" s="790">
        <v>91.983599999999996</v>
      </c>
      <c r="AH19" s="790">
        <v>93.0154</v>
      </c>
    </row>
    <row r="20" spans="4:34" x14ac:dyDescent="0.2">
      <c r="D20" s="281" t="s">
        <v>100</v>
      </c>
      <c r="J20" s="282">
        <v>0</v>
      </c>
      <c r="K20" s="283" t="s">
        <v>11</v>
      </c>
      <c r="L20" s="286" t="str">
        <f>IF(OR($A$1&lt;1,$A$1&gt;7),0,HLOOKUP($A$1,TABLE,+AB17+1))</f>
        <v>*</v>
      </c>
      <c r="M20" s="285"/>
      <c r="N20" s="283" t="s">
        <v>352</v>
      </c>
      <c r="O20" s="285"/>
      <c r="P20" s="335" t="str">
        <f>IF(ISTEXT(+L20),"   N/A",ABS(+$L20-$J20))</f>
        <v xml:space="preserve">   N/A</v>
      </c>
      <c r="Q20" s="259"/>
      <c r="R20" s="345"/>
      <c r="S20" s="345"/>
      <c r="Y20" s="788" t="s">
        <v>340</v>
      </c>
      <c r="Z20" s="796" t="s">
        <v>339</v>
      </c>
      <c r="AA20" s="788"/>
      <c r="AB20" s="548">
        <v>6</v>
      </c>
      <c r="AC20" s="790">
        <v>103.29889999999999</v>
      </c>
      <c r="AD20" s="790">
        <v>101.0742</v>
      </c>
      <c r="AE20" s="790">
        <v>99.1751</v>
      </c>
      <c r="AF20" s="790">
        <v>102.4417</v>
      </c>
      <c r="AG20" s="790">
        <v>105.029</v>
      </c>
      <c r="AH20" s="790">
        <v>112.8758</v>
      </c>
    </row>
    <row r="21" spans="4:34" x14ac:dyDescent="0.2">
      <c r="J21" s="285"/>
      <c r="K21" s="285"/>
      <c r="L21" s="286" t="str">
        <f>IF(OR($A$1&lt;1,$A$1&gt;7),0,HLOOKUP($A$1,TABLE,+AB18+1))</f>
        <v>*</v>
      </c>
      <c r="M21" s="285"/>
      <c r="N21" s="283" t="s">
        <v>338</v>
      </c>
      <c r="O21" s="285"/>
      <c r="P21" s="335" t="str">
        <f>IF(ISTEXT(+L21),"   N/A",ABS(+$L21-$J20))</f>
        <v xml:space="preserve">   N/A</v>
      </c>
      <c r="Q21" s="259"/>
      <c r="R21" s="345"/>
      <c r="S21" s="345"/>
      <c r="Y21" s="788" t="s">
        <v>341</v>
      </c>
      <c r="Z21" s="796" t="s">
        <v>348</v>
      </c>
      <c r="AA21" s="788"/>
      <c r="AB21" s="548">
        <v>7</v>
      </c>
      <c r="AC21" s="790" t="s">
        <v>15</v>
      </c>
      <c r="AD21" s="790" t="s">
        <v>15</v>
      </c>
      <c r="AE21" s="790" t="s">
        <v>15</v>
      </c>
      <c r="AF21" s="790" t="s">
        <v>15</v>
      </c>
      <c r="AG21" s="790">
        <v>90.153599999999997</v>
      </c>
      <c r="AH21" s="790">
        <v>90.072700000000012</v>
      </c>
    </row>
    <row r="22" spans="4:34" x14ac:dyDescent="0.2">
      <c r="J22" s="285"/>
      <c r="K22" s="285"/>
      <c r="L22" s="286"/>
      <c r="M22" s="285"/>
      <c r="N22" s="283"/>
      <c r="O22" s="285"/>
      <c r="P22" s="335"/>
      <c r="Q22" s="259"/>
      <c r="R22" s="347"/>
      <c r="S22" s="347"/>
      <c r="Y22" s="788" t="s">
        <v>341</v>
      </c>
      <c r="Z22" s="796" t="s">
        <v>339</v>
      </c>
      <c r="AA22" s="788"/>
      <c r="AB22" s="548">
        <v>8</v>
      </c>
      <c r="AC22" s="790" t="s">
        <v>15</v>
      </c>
      <c r="AD22" s="790" t="s">
        <v>15</v>
      </c>
      <c r="AE22" s="790" t="s">
        <v>15</v>
      </c>
      <c r="AF22" s="790" t="s">
        <v>15</v>
      </c>
      <c r="AG22" s="790">
        <v>113.63499999999999</v>
      </c>
      <c r="AH22" s="790">
        <v>102.50319999999999</v>
      </c>
    </row>
    <row r="23" spans="4:34" x14ac:dyDescent="0.2">
      <c r="D23" s="281" t="s">
        <v>62</v>
      </c>
      <c r="J23" s="282">
        <v>0</v>
      </c>
      <c r="K23" s="283" t="s">
        <v>11</v>
      </c>
      <c r="L23" s="286">
        <f>IF(OR($A$1&lt;1,$A$1&gt;7),0,HLOOKUP($A$1,TABLE,+AB19+1))</f>
        <v>91.656300000000002</v>
      </c>
      <c r="M23" s="285"/>
      <c r="N23" s="283" t="s">
        <v>352</v>
      </c>
      <c r="O23" s="285"/>
      <c r="P23" s="335">
        <f>IF(ISTEXT(+L23),"   N/A",ABS(+$L23-$J23))</f>
        <v>91.656300000000002</v>
      </c>
      <c r="Q23" s="259"/>
      <c r="R23" s="345"/>
      <c r="S23" s="345"/>
      <c r="Y23" s="788" t="s">
        <v>342</v>
      </c>
      <c r="Z23" s="796" t="s">
        <v>348</v>
      </c>
      <c r="AA23" s="788"/>
      <c r="AB23" s="548">
        <v>9</v>
      </c>
      <c r="AC23" s="790" t="s">
        <v>15</v>
      </c>
      <c r="AD23" s="790" t="s">
        <v>15</v>
      </c>
      <c r="AE23" s="790" t="s">
        <v>15</v>
      </c>
      <c r="AF23" s="790" t="s">
        <v>15</v>
      </c>
      <c r="AG23" s="790">
        <v>87.482800000000012</v>
      </c>
      <c r="AH23" s="790">
        <v>87.083200000000005</v>
      </c>
    </row>
    <row r="24" spans="4:34" x14ac:dyDescent="0.2">
      <c r="J24" s="285"/>
      <c r="K24" s="285"/>
      <c r="L24" s="286">
        <f>IF(OR($A$1&lt;1,$A$1&gt;7),0,HLOOKUP($A$1,TABLE,+AB20+1))</f>
        <v>103.29889999999999</v>
      </c>
      <c r="M24" s="285"/>
      <c r="N24" s="283" t="s">
        <v>338</v>
      </c>
      <c r="O24" s="285"/>
      <c r="P24" s="335">
        <f>IF(ISTEXT(+L24),"   N/A",ABS(+$L24-$J23))</f>
        <v>103.29889999999999</v>
      </c>
      <c r="Q24" s="259"/>
      <c r="R24" s="345"/>
      <c r="S24" s="345"/>
      <c r="Y24" s="788" t="s">
        <v>342</v>
      </c>
      <c r="Z24" s="796" t="s">
        <v>339</v>
      </c>
      <c r="AA24" s="788"/>
      <c r="AB24" s="548">
        <v>10</v>
      </c>
      <c r="AC24" s="790" t="s">
        <v>15</v>
      </c>
      <c r="AD24" s="790" t="s">
        <v>15</v>
      </c>
      <c r="AE24" s="790" t="s">
        <v>15</v>
      </c>
      <c r="AF24" s="790" t="s">
        <v>15</v>
      </c>
      <c r="AG24" s="790">
        <v>129.10580000000002</v>
      </c>
      <c r="AH24" s="790">
        <v>118.7667</v>
      </c>
    </row>
    <row r="25" spans="4:34" x14ac:dyDescent="0.2">
      <c r="J25" s="285"/>
      <c r="K25" s="285"/>
      <c r="L25" s="286"/>
      <c r="M25" s="285"/>
      <c r="N25" s="283"/>
      <c r="O25" s="285"/>
      <c r="P25" s="335"/>
      <c r="Q25" s="259"/>
      <c r="R25" s="347"/>
      <c r="S25" s="347"/>
      <c r="Y25" s="788" t="s">
        <v>343</v>
      </c>
      <c r="Z25" s="796" t="s">
        <v>348</v>
      </c>
      <c r="AA25" s="788"/>
      <c r="AB25" s="548">
        <v>11</v>
      </c>
      <c r="AC25" s="790" t="s">
        <v>15</v>
      </c>
      <c r="AD25" s="790" t="s">
        <v>15</v>
      </c>
      <c r="AE25" s="790" t="s">
        <v>15</v>
      </c>
      <c r="AF25" s="790" t="s">
        <v>15</v>
      </c>
      <c r="AG25" s="790">
        <v>28.060299999999998</v>
      </c>
      <c r="AH25" s="790">
        <v>56.782400000000003</v>
      </c>
    </row>
    <row r="26" spans="4:34" x14ac:dyDescent="0.2">
      <c r="D26" s="281" t="s">
        <v>492</v>
      </c>
      <c r="J26" s="282">
        <v>0</v>
      </c>
      <c r="K26" s="283" t="s">
        <v>11</v>
      </c>
      <c r="L26" s="286" t="str">
        <f>IF(OR($A$1&lt;1,$A$1&gt;7),0,HLOOKUP($A$1,TABLE,+AB21+1))</f>
        <v>*</v>
      </c>
      <c r="M26" s="285"/>
      <c r="N26" s="283" t="s">
        <v>352</v>
      </c>
      <c r="O26" s="285"/>
      <c r="P26" s="335" t="str">
        <f>IF(ISTEXT(+L26),"   N/A",ABS(+$L26-$J26))</f>
        <v xml:space="preserve">   N/A</v>
      </c>
      <c r="Q26" s="259"/>
      <c r="R26" s="345"/>
      <c r="S26" s="345"/>
      <c r="Y26" s="788" t="s">
        <v>343</v>
      </c>
      <c r="Z26" s="796" t="s">
        <v>339</v>
      </c>
      <c r="AA26" s="788"/>
      <c r="AB26" s="548">
        <v>12</v>
      </c>
      <c r="AC26" s="790" t="s">
        <v>15</v>
      </c>
      <c r="AD26" s="790" t="s">
        <v>15</v>
      </c>
      <c r="AE26" s="790" t="s">
        <v>15</v>
      </c>
      <c r="AF26" s="790" t="s">
        <v>15</v>
      </c>
      <c r="AG26" s="790">
        <v>83.926299999999998</v>
      </c>
      <c r="AH26" s="790">
        <v>102.70479999999999</v>
      </c>
    </row>
    <row r="27" spans="4:34" x14ac:dyDescent="0.2">
      <c r="D27" s="281"/>
      <c r="J27" s="285"/>
      <c r="K27" s="283"/>
      <c r="L27" s="286" t="str">
        <f>IF(OR($A$1&lt;1,$A$1&gt;7),0,HLOOKUP($A$1,TABLE,+AB22+1))</f>
        <v>*</v>
      </c>
      <c r="M27" s="285"/>
      <c r="N27" s="283" t="s">
        <v>338</v>
      </c>
      <c r="O27" s="285"/>
      <c r="P27" s="335" t="str">
        <f>IF(ISTEXT(+L27),"   N/A",ABS(+$L27-$J27))</f>
        <v xml:space="preserve">   N/A</v>
      </c>
      <c r="Q27" s="259"/>
      <c r="R27" s="348"/>
      <c r="S27" s="348"/>
      <c r="Y27" s="788" t="s">
        <v>178</v>
      </c>
      <c r="Z27" s="796" t="s">
        <v>349</v>
      </c>
      <c r="AA27" s="788"/>
      <c r="AB27" s="548">
        <v>13</v>
      </c>
      <c r="AC27" s="798">
        <v>10.840900000000001</v>
      </c>
      <c r="AD27" s="790">
        <v>11.9108</v>
      </c>
      <c r="AE27" s="790">
        <v>11.8636</v>
      </c>
      <c r="AF27" s="790">
        <v>9.3843999999999994</v>
      </c>
      <c r="AG27" s="790">
        <v>10.032299999999999</v>
      </c>
      <c r="AH27" s="790">
        <v>11.055</v>
      </c>
    </row>
    <row r="28" spans="4:34" x14ac:dyDescent="0.2">
      <c r="D28" s="281"/>
      <c r="J28" s="285"/>
      <c r="K28" s="283"/>
      <c r="L28" s="286"/>
      <c r="M28" s="285"/>
      <c r="N28" s="283"/>
      <c r="O28" s="285"/>
      <c r="P28" s="335"/>
      <c r="Q28" s="259"/>
      <c r="R28" s="347"/>
      <c r="S28" s="347"/>
      <c r="Y28" s="788" t="s">
        <v>178</v>
      </c>
      <c r="Z28" s="796" t="s">
        <v>345</v>
      </c>
      <c r="AA28" s="788"/>
      <c r="AB28" s="548">
        <v>14</v>
      </c>
      <c r="AC28" s="790">
        <v>28.869199999999999</v>
      </c>
      <c r="AD28" s="790">
        <v>22.651800000000001</v>
      </c>
      <c r="AE28" s="790">
        <v>25.424700000000001</v>
      </c>
      <c r="AF28" s="790">
        <v>17.568200000000001</v>
      </c>
      <c r="AG28" s="790">
        <v>16.4834</v>
      </c>
      <c r="AH28" s="790">
        <v>34.600299999999997</v>
      </c>
    </row>
    <row r="29" spans="4:34" x14ac:dyDescent="0.2">
      <c r="D29" s="254" t="s">
        <v>198</v>
      </c>
      <c r="J29" s="282">
        <v>0</v>
      </c>
      <c r="K29" s="283" t="s">
        <v>11</v>
      </c>
      <c r="L29" s="286" t="str">
        <f>IF(OR($A$1&lt;1,$A$1&gt;7),0,HLOOKUP($A$1,TABLE,+AB23+1))</f>
        <v>*</v>
      </c>
      <c r="M29" s="285"/>
      <c r="N29" s="283" t="s">
        <v>352</v>
      </c>
      <c r="O29" s="285"/>
      <c r="P29" s="335" t="str">
        <f>IF(ISTEXT(+L29),"   N/A",ABS(+$L29-$J29))</f>
        <v xml:space="preserve">   N/A</v>
      </c>
      <c r="Q29" s="259"/>
      <c r="R29" s="348"/>
      <c r="S29" s="348"/>
      <c r="Y29" s="788" t="s">
        <v>100</v>
      </c>
      <c r="Z29" s="796" t="s">
        <v>349</v>
      </c>
      <c r="AA29" s="788"/>
      <c r="AB29" s="548">
        <v>15</v>
      </c>
      <c r="AC29" s="790" t="s">
        <v>15</v>
      </c>
      <c r="AD29" s="790" t="s">
        <v>15</v>
      </c>
      <c r="AE29" s="790">
        <v>13.930999999999999</v>
      </c>
      <c r="AF29" s="790">
        <v>12.858000000000001</v>
      </c>
      <c r="AG29" s="790">
        <v>14.578099999999999</v>
      </c>
      <c r="AH29" s="790">
        <v>20.716999999999999</v>
      </c>
    </row>
    <row r="30" spans="4:34" x14ac:dyDescent="0.2">
      <c r="J30" s="285" t="s">
        <v>20</v>
      </c>
      <c r="K30" s="285"/>
      <c r="L30" s="286" t="str">
        <f>IF(OR($A$1&lt;1,$A$1&gt;7),0,HLOOKUP($A$1,TABLE,+AB24+1))</f>
        <v>*</v>
      </c>
      <c r="M30" s="285"/>
      <c r="N30" s="283" t="s">
        <v>338</v>
      </c>
      <c r="O30" s="285"/>
      <c r="P30" s="335" t="str">
        <f>IF(ISTEXT(+L30),"   N/A",ABS(+$L30-$J30))</f>
        <v xml:space="preserve">   N/A</v>
      </c>
      <c r="Q30" s="259"/>
      <c r="R30" s="349"/>
      <c r="S30" s="349"/>
      <c r="Y30" s="788" t="s">
        <v>100</v>
      </c>
      <c r="Z30" s="796" t="s">
        <v>345</v>
      </c>
      <c r="AA30" s="788"/>
      <c r="AB30" s="548">
        <v>16</v>
      </c>
      <c r="AC30" s="790" t="s">
        <v>15</v>
      </c>
      <c r="AD30" s="790" t="s">
        <v>15</v>
      </c>
      <c r="AE30" s="790">
        <v>67.109200000000001</v>
      </c>
      <c r="AF30" s="790">
        <v>97.318700000000007</v>
      </c>
      <c r="AG30" s="790">
        <v>85.199100000000001</v>
      </c>
      <c r="AH30" s="790">
        <v>83.120199999999997</v>
      </c>
    </row>
    <row r="31" spans="4:34" x14ac:dyDescent="0.2">
      <c r="J31" s="285"/>
      <c r="K31" s="285"/>
      <c r="L31" s="286"/>
      <c r="M31" s="285"/>
      <c r="N31" s="283"/>
      <c r="O31" s="285"/>
      <c r="P31" s="335"/>
      <c r="Q31" s="259"/>
      <c r="R31" s="346"/>
      <c r="S31" s="346"/>
      <c r="Y31" s="788" t="s">
        <v>340</v>
      </c>
      <c r="Z31" s="796" t="s">
        <v>349</v>
      </c>
      <c r="AA31" s="788"/>
      <c r="AB31" s="548">
        <v>17</v>
      </c>
      <c r="AC31" s="790">
        <v>9.6249000000000002</v>
      </c>
      <c r="AD31" s="790">
        <v>10.422499999999999</v>
      </c>
      <c r="AE31" s="790">
        <v>9.4353999999999996</v>
      </c>
      <c r="AF31" s="790">
        <v>7.3939000000000004</v>
      </c>
      <c r="AG31" s="790">
        <v>9.7456999999999994</v>
      </c>
      <c r="AH31" s="790">
        <v>10.257199999999999</v>
      </c>
    </row>
    <row r="32" spans="4:34" x14ac:dyDescent="0.2">
      <c r="D32" s="281" t="s">
        <v>13</v>
      </c>
      <c r="J32" s="282">
        <v>0</v>
      </c>
      <c r="K32" s="283" t="s">
        <v>11</v>
      </c>
      <c r="L32" s="286" t="str">
        <f>IF(OR($A$1&lt;1,$A$1&gt;7),0,HLOOKUP($A$1,TABLE,+AB25+1))</f>
        <v>*</v>
      </c>
      <c r="M32" s="285"/>
      <c r="N32" s="283" t="s">
        <v>352</v>
      </c>
      <c r="O32" s="285"/>
      <c r="P32" s="335" t="str">
        <f>IF(ISTEXT(+L32),"   N/A",ABS(+$L32-$J32))</f>
        <v xml:space="preserve">   N/A</v>
      </c>
      <c r="Q32" s="259"/>
      <c r="R32" s="345"/>
      <c r="S32" s="345"/>
      <c r="Y32" s="788" t="s">
        <v>340</v>
      </c>
      <c r="Z32" s="796" t="s">
        <v>345</v>
      </c>
      <c r="AA32" s="788"/>
      <c r="AB32" s="548">
        <v>18</v>
      </c>
      <c r="AC32" s="790">
        <v>21.973400000000002</v>
      </c>
      <c r="AD32" s="790">
        <v>18.302499999999998</v>
      </c>
      <c r="AE32" s="790">
        <v>22.125399999999999</v>
      </c>
      <c r="AF32" s="790">
        <v>16.8293</v>
      </c>
      <c r="AG32" s="790">
        <v>20.302400000000002</v>
      </c>
      <c r="AH32" s="790">
        <v>23.653299999999998</v>
      </c>
    </row>
    <row r="33" spans="3:35" x14ac:dyDescent="0.2">
      <c r="J33" s="285"/>
      <c r="K33" s="287"/>
      <c r="L33" s="286" t="str">
        <f>IF(OR($A$1&lt;1,$A$1&gt;7),0,HLOOKUP($A$1,TABLE,+AB26+1))</f>
        <v>*</v>
      </c>
      <c r="M33" s="285"/>
      <c r="N33" s="283" t="s">
        <v>338</v>
      </c>
      <c r="O33" s="285"/>
      <c r="P33" s="335" t="str">
        <f>IF(ISTEXT(+L33),"   N/A",ABS(+$L33-$J33))</f>
        <v xml:space="preserve">   N/A</v>
      </c>
      <c r="Q33" s="259"/>
      <c r="R33" s="349"/>
      <c r="S33" s="349"/>
      <c r="Y33" s="788" t="s">
        <v>341</v>
      </c>
      <c r="Z33" s="796" t="s">
        <v>349</v>
      </c>
      <c r="AA33" s="788"/>
      <c r="AB33" s="548">
        <v>19</v>
      </c>
      <c r="AC33" s="790" t="s">
        <v>15</v>
      </c>
      <c r="AD33" s="790" t="s">
        <v>15</v>
      </c>
      <c r="AE33" s="790" t="s">
        <v>15</v>
      </c>
      <c r="AF33" s="797" t="s">
        <v>15</v>
      </c>
      <c r="AG33" s="797">
        <v>9.1414999999999988</v>
      </c>
      <c r="AH33" s="797">
        <v>11.8268</v>
      </c>
    </row>
    <row r="34" spans="3:35" x14ac:dyDescent="0.2">
      <c r="J34" s="285"/>
      <c r="K34" s="287"/>
      <c r="L34" s="286"/>
      <c r="M34" s="285"/>
      <c r="N34" s="283"/>
      <c r="O34" s="285"/>
      <c r="P34" s="335"/>
      <c r="Q34" s="259"/>
      <c r="R34" s="350"/>
      <c r="S34" s="350"/>
      <c r="Y34" s="788" t="s">
        <v>341</v>
      </c>
      <c r="Z34" s="796" t="s">
        <v>345</v>
      </c>
      <c r="AA34" s="788"/>
      <c r="AB34" s="548">
        <v>20</v>
      </c>
      <c r="AC34" s="790" t="s">
        <v>15</v>
      </c>
      <c r="AD34" s="790" t="s">
        <v>15</v>
      </c>
      <c r="AE34" s="790" t="s">
        <v>15</v>
      </c>
      <c r="AF34" s="797" t="s">
        <v>15</v>
      </c>
      <c r="AG34" s="797">
        <v>20.3094</v>
      </c>
      <c r="AH34" s="797">
        <v>26.392300000000002</v>
      </c>
    </row>
    <row r="35" spans="3:35" ht="18" x14ac:dyDescent="0.25">
      <c r="C35" s="266" t="s">
        <v>238</v>
      </c>
      <c r="D35" s="269"/>
      <c r="E35" s="269"/>
      <c r="F35" s="269"/>
      <c r="G35" s="270"/>
      <c r="H35" s="270"/>
      <c r="I35" s="270"/>
      <c r="J35" s="270"/>
      <c r="K35" s="270"/>
      <c r="L35" s="288"/>
      <c r="M35" s="269"/>
      <c r="N35" s="269"/>
      <c r="O35" s="270"/>
      <c r="P35" s="333"/>
      <c r="Q35" s="273"/>
      <c r="R35" s="346"/>
      <c r="S35" s="346"/>
      <c r="Y35" s="788" t="s">
        <v>342</v>
      </c>
      <c r="Z35" s="796" t="s">
        <v>349</v>
      </c>
      <c r="AA35" s="788"/>
      <c r="AB35" s="548">
        <v>21</v>
      </c>
      <c r="AC35" s="790" t="s">
        <v>15</v>
      </c>
      <c r="AD35" s="790" t="s">
        <v>15</v>
      </c>
      <c r="AE35" s="790" t="s">
        <v>15</v>
      </c>
      <c r="AF35" s="790" t="s">
        <v>15</v>
      </c>
      <c r="AG35" s="790">
        <v>11.4842</v>
      </c>
      <c r="AH35" s="790">
        <v>12.946</v>
      </c>
    </row>
    <row r="36" spans="3:35" x14ac:dyDescent="0.2">
      <c r="D36" s="289" t="s">
        <v>108</v>
      </c>
      <c r="E36" s="290"/>
      <c r="F36" s="290"/>
      <c r="G36" s="290"/>
      <c r="H36" s="290"/>
      <c r="I36" s="290"/>
      <c r="J36" s="291"/>
      <c r="K36" s="291"/>
      <c r="L36" s="292"/>
      <c r="P36" s="335"/>
      <c r="Q36" s="273"/>
      <c r="R36" s="346"/>
      <c r="S36" s="350"/>
      <c r="Y36" s="788" t="s">
        <v>342</v>
      </c>
      <c r="Z36" s="796" t="s">
        <v>345</v>
      </c>
      <c r="AA36" s="788"/>
      <c r="AB36" s="548">
        <v>22</v>
      </c>
      <c r="AC36" s="790" t="s">
        <v>15</v>
      </c>
      <c r="AD36" s="790" t="s">
        <v>15</v>
      </c>
      <c r="AE36" s="790" t="s">
        <v>15</v>
      </c>
      <c r="AF36" s="790" t="s">
        <v>15</v>
      </c>
      <c r="AG36" s="790">
        <v>29.576999999999998</v>
      </c>
      <c r="AH36" s="790">
        <v>26.946399999999997</v>
      </c>
    </row>
    <row r="37" spans="3:35" x14ac:dyDescent="0.2">
      <c r="D37" s="275" t="s">
        <v>235</v>
      </c>
      <c r="J37" s="263"/>
      <c r="K37" s="263"/>
      <c r="L37" s="286"/>
      <c r="P37" s="335"/>
      <c r="Q37" s="259"/>
      <c r="R37" s="350"/>
      <c r="S37" s="346"/>
      <c r="Y37" s="788" t="s">
        <v>343</v>
      </c>
      <c r="Z37" s="796" t="s">
        <v>349</v>
      </c>
      <c r="AA37" s="788"/>
      <c r="AB37" s="548">
        <v>23</v>
      </c>
      <c r="AC37" s="790" t="s">
        <v>15</v>
      </c>
      <c r="AD37" s="790" t="s">
        <v>15</v>
      </c>
      <c r="AE37" s="790" t="s">
        <v>15</v>
      </c>
      <c r="AF37" s="790" t="s">
        <v>15</v>
      </c>
      <c r="AG37" s="790">
        <v>31.691099999999999</v>
      </c>
      <c r="AH37" s="790">
        <v>24.181000000000001</v>
      </c>
    </row>
    <row r="38" spans="3:35" x14ac:dyDescent="0.2">
      <c r="D38" s="275"/>
      <c r="J38" s="263"/>
      <c r="K38" s="263"/>
      <c r="L38" s="286"/>
      <c r="P38" s="335"/>
      <c r="Q38" s="259"/>
      <c r="R38" s="350"/>
      <c r="S38" s="346"/>
      <c r="Y38" s="788" t="s">
        <v>343</v>
      </c>
      <c r="Z38" s="796" t="s">
        <v>345</v>
      </c>
      <c r="AA38" s="788"/>
      <c r="AB38" s="548">
        <v>24</v>
      </c>
      <c r="AC38" s="790" t="s">
        <v>15</v>
      </c>
      <c r="AD38" s="790" t="s">
        <v>15</v>
      </c>
      <c r="AE38" s="790" t="s">
        <v>15</v>
      </c>
      <c r="AF38" s="797" t="s">
        <v>15</v>
      </c>
      <c r="AG38" s="790">
        <v>87.579099999999997</v>
      </c>
      <c r="AH38" s="790">
        <v>88.917400000000001</v>
      </c>
    </row>
    <row r="39" spans="3:35" x14ac:dyDescent="0.2">
      <c r="D39" s="281" t="s">
        <v>61</v>
      </c>
      <c r="J39" s="282">
        <v>0</v>
      </c>
      <c r="K39" s="283" t="s">
        <v>11</v>
      </c>
      <c r="L39" s="286">
        <f>IF(OR($A$1&lt;1,$A$1&gt;7),0,HLOOKUP($A$1,TABLE,+AB27+1))</f>
        <v>10.840900000000001</v>
      </c>
      <c r="M39" s="285"/>
      <c r="N39" s="283" t="s">
        <v>352</v>
      </c>
      <c r="O39" s="285"/>
      <c r="P39" s="335">
        <f>IF(ISTEXT(+L39),"   N/A",ABS(+$L39-$J39))</f>
        <v>10.840900000000001</v>
      </c>
      <c r="Q39" s="259"/>
      <c r="R39" s="345"/>
      <c r="S39" s="345"/>
      <c r="Y39" s="788" t="s">
        <v>178</v>
      </c>
      <c r="Z39" s="796" t="s">
        <v>350</v>
      </c>
      <c r="AA39" s="788"/>
      <c r="AB39" s="548">
        <v>25</v>
      </c>
      <c r="AC39" s="797">
        <v>0</v>
      </c>
      <c r="AD39" s="797">
        <v>0</v>
      </c>
      <c r="AE39" s="797">
        <v>0</v>
      </c>
      <c r="AF39" s="790">
        <v>0</v>
      </c>
      <c r="AG39" s="790">
        <v>0</v>
      </c>
      <c r="AH39" s="797">
        <v>0</v>
      </c>
    </row>
    <row r="40" spans="3:35" x14ac:dyDescent="0.2">
      <c r="J40" s="285" t="s">
        <v>20</v>
      </c>
      <c r="K40" s="285"/>
      <c r="L40" s="286">
        <f>IF(OR($A$1&lt;1,$A$1&gt;7),0,HLOOKUP($A$1,TABLE,+AB28+1))</f>
        <v>28.869199999999999</v>
      </c>
      <c r="M40" s="285"/>
      <c r="N40" s="283" t="s">
        <v>338</v>
      </c>
      <c r="O40" s="285"/>
      <c r="P40" s="335">
        <f>IF(ISTEXT(+L40),"   N/A",ABS(+$L40-$J39))</f>
        <v>28.869199999999999</v>
      </c>
      <c r="Q40" s="259"/>
      <c r="R40" s="346"/>
      <c r="S40" s="346"/>
      <c r="Y40" s="788" t="s">
        <v>178</v>
      </c>
      <c r="Z40" s="796" t="s">
        <v>346</v>
      </c>
      <c r="AA40" s="788"/>
      <c r="AB40" s="548">
        <v>26</v>
      </c>
      <c r="AC40" s="790">
        <v>2.5907</v>
      </c>
      <c r="AD40" s="790">
        <v>0.89560000000000006</v>
      </c>
      <c r="AE40" s="790">
        <v>5.6990999999999996</v>
      </c>
      <c r="AF40" s="790">
        <v>1.0729</v>
      </c>
      <c r="AG40" s="790">
        <v>6.1978999999999997</v>
      </c>
      <c r="AH40" s="790">
        <v>3.4528000000000003</v>
      </c>
      <c r="AI40" s="799"/>
    </row>
    <row r="41" spans="3:35" x14ac:dyDescent="0.2">
      <c r="J41" s="285"/>
      <c r="K41" s="285"/>
      <c r="L41" s="286"/>
      <c r="M41" s="285"/>
      <c r="N41" s="283"/>
      <c r="O41" s="285"/>
      <c r="P41" s="335"/>
      <c r="Q41" s="259"/>
      <c r="R41" s="347"/>
      <c r="S41" s="347"/>
      <c r="Y41" s="788" t="s">
        <v>100</v>
      </c>
      <c r="Z41" s="796" t="s">
        <v>350</v>
      </c>
      <c r="AA41" s="788"/>
      <c r="AB41" s="548">
        <v>27</v>
      </c>
      <c r="AC41" s="790" t="s">
        <v>15</v>
      </c>
      <c r="AD41" s="790" t="s">
        <v>15</v>
      </c>
      <c r="AE41" s="797">
        <v>0</v>
      </c>
      <c r="AF41" s="797">
        <v>0</v>
      </c>
      <c r="AG41" s="797">
        <v>0</v>
      </c>
      <c r="AH41" s="797">
        <v>0</v>
      </c>
      <c r="AI41" s="799"/>
    </row>
    <row r="42" spans="3:35" x14ac:dyDescent="0.2">
      <c r="D42" s="281" t="s">
        <v>100</v>
      </c>
      <c r="J42" s="282">
        <v>0</v>
      </c>
      <c r="K42" s="283" t="s">
        <v>11</v>
      </c>
      <c r="L42" s="286" t="str">
        <f>IF(OR($A$1&lt;1,$A$1&gt;7),0,HLOOKUP($A$1,TABLE,+AB29+1))</f>
        <v>*</v>
      </c>
      <c r="M42" s="285"/>
      <c r="N42" s="283" t="s">
        <v>352</v>
      </c>
      <c r="O42" s="285"/>
      <c r="P42" s="335" t="str">
        <f>IF(ISTEXT(+L42),"   N/A",ABS(+$L42-$J42))</f>
        <v xml:space="preserve">   N/A</v>
      </c>
      <c r="Q42" s="259"/>
      <c r="R42" s="345"/>
      <c r="S42" s="345"/>
      <c r="Y42" s="788" t="s">
        <v>100</v>
      </c>
      <c r="Z42" s="796" t="s">
        <v>346</v>
      </c>
      <c r="AA42" s="788"/>
      <c r="AB42" s="548">
        <v>28</v>
      </c>
      <c r="AC42" s="790" t="s">
        <v>15</v>
      </c>
      <c r="AD42" s="790" t="s">
        <v>15</v>
      </c>
      <c r="AE42" s="790">
        <v>1.0593999999999999</v>
      </c>
      <c r="AF42" s="797">
        <v>1.6404999999999998</v>
      </c>
      <c r="AG42" s="797">
        <v>2.5482</v>
      </c>
      <c r="AH42" s="797">
        <v>15.7805</v>
      </c>
      <c r="AI42" s="799"/>
    </row>
    <row r="43" spans="3:35" x14ac:dyDescent="0.2">
      <c r="J43" s="285"/>
      <c r="K43" s="285"/>
      <c r="L43" s="286" t="str">
        <f>IF(OR($A$1&lt;1,$A$1&gt;7),0,HLOOKUP($A$1,TABLE,+AB30+1))</f>
        <v>*</v>
      </c>
      <c r="M43" s="285"/>
      <c r="N43" s="283" t="s">
        <v>338</v>
      </c>
      <c r="O43" s="285"/>
      <c r="P43" s="335" t="str">
        <f>IF(ISTEXT(+L43),"   N/A",ABS(+$L43-$J42))</f>
        <v xml:space="preserve">   N/A</v>
      </c>
      <c r="Q43" s="259"/>
      <c r="R43" s="345"/>
      <c r="S43" s="345"/>
      <c r="Y43" s="788" t="s">
        <v>340</v>
      </c>
      <c r="Z43" s="796" t="s">
        <v>350</v>
      </c>
      <c r="AA43" s="788"/>
      <c r="AB43" s="548">
        <v>29</v>
      </c>
      <c r="AC43" s="790">
        <v>0</v>
      </c>
      <c r="AD43" s="790">
        <v>0</v>
      </c>
      <c r="AE43" s="790">
        <v>0</v>
      </c>
      <c r="AF43" s="790">
        <v>0</v>
      </c>
      <c r="AG43" s="790">
        <v>0</v>
      </c>
      <c r="AH43" s="790">
        <v>0</v>
      </c>
    </row>
    <row r="44" spans="3:35" x14ac:dyDescent="0.2">
      <c r="J44" s="285"/>
      <c r="K44" s="285"/>
      <c r="L44" s="286"/>
      <c r="M44" s="285"/>
      <c r="N44" s="283"/>
      <c r="O44" s="285"/>
      <c r="P44" s="335"/>
      <c r="Q44" s="259"/>
      <c r="R44" s="347"/>
      <c r="S44" s="347"/>
      <c r="Y44" s="788" t="s">
        <v>340</v>
      </c>
      <c r="Z44" s="796" t="s">
        <v>346</v>
      </c>
      <c r="AA44" s="788"/>
      <c r="AB44" s="548">
        <v>30</v>
      </c>
      <c r="AC44" s="790">
        <v>3.8760000000000003</v>
      </c>
      <c r="AD44" s="790">
        <v>4.6745000000000001</v>
      </c>
      <c r="AE44" s="790">
        <v>6.9078999999999997</v>
      </c>
      <c r="AF44" s="790">
        <v>6.6765000000000008</v>
      </c>
      <c r="AG44" s="790">
        <v>6.6132999999999997</v>
      </c>
      <c r="AH44" s="790">
        <v>27.161200000000001</v>
      </c>
    </row>
    <row r="45" spans="3:35" x14ac:dyDescent="0.2">
      <c r="D45" s="281" t="s">
        <v>62</v>
      </c>
      <c r="J45" s="282">
        <v>0</v>
      </c>
      <c r="K45" s="283" t="s">
        <v>11</v>
      </c>
      <c r="L45" s="286">
        <f>IF(OR($A$1&lt;1,$A$1&gt;7),0,HLOOKUP($A$1,TABLE,+AB31+1))</f>
        <v>9.6249000000000002</v>
      </c>
      <c r="M45" s="285"/>
      <c r="N45" s="283" t="s">
        <v>352</v>
      </c>
      <c r="O45" s="285"/>
      <c r="P45" s="335">
        <f>IF(ISTEXT(+L45),"   N/A",ABS(+$L45-$J45))</f>
        <v>9.6249000000000002</v>
      </c>
      <c r="Q45" s="259"/>
      <c r="R45" s="345"/>
      <c r="S45" s="345"/>
      <c r="Y45" s="788" t="s">
        <v>341</v>
      </c>
      <c r="Z45" s="796" t="s">
        <v>350</v>
      </c>
      <c r="AA45" s="788"/>
      <c r="AB45" s="548">
        <v>31</v>
      </c>
      <c r="AC45" s="790" t="s">
        <v>15</v>
      </c>
      <c r="AD45" s="790" t="s">
        <v>15</v>
      </c>
      <c r="AE45" s="790" t="s">
        <v>15</v>
      </c>
      <c r="AF45" s="790" t="s">
        <v>15</v>
      </c>
      <c r="AG45" s="790">
        <v>0</v>
      </c>
      <c r="AH45" s="790">
        <v>0</v>
      </c>
    </row>
    <row r="46" spans="3:35" x14ac:dyDescent="0.2">
      <c r="J46" s="285"/>
      <c r="K46" s="285"/>
      <c r="L46" s="286">
        <f>IF(OR($A$1&lt;1,$A$1&gt;7),0,HLOOKUP($A$1,TABLE,+AB32+1))</f>
        <v>21.973400000000002</v>
      </c>
      <c r="M46" s="285"/>
      <c r="N46" s="283" t="s">
        <v>338</v>
      </c>
      <c r="O46" s="285"/>
      <c r="P46" s="335">
        <f>IF(ISTEXT(+L46),"   N/A",ABS(+$L46-$J45))</f>
        <v>21.973400000000002</v>
      </c>
      <c r="Q46" s="259"/>
      <c r="R46" s="345"/>
      <c r="S46" s="345"/>
      <c r="Y46" s="788" t="s">
        <v>341</v>
      </c>
      <c r="Z46" s="796" t="s">
        <v>346</v>
      </c>
      <c r="AA46" s="788"/>
      <c r="AB46" s="548">
        <v>32</v>
      </c>
      <c r="AC46" s="790" t="s">
        <v>15</v>
      </c>
      <c r="AD46" s="790" t="s">
        <v>15</v>
      </c>
      <c r="AE46" s="790" t="s">
        <v>15</v>
      </c>
      <c r="AF46" s="790" t="s">
        <v>15</v>
      </c>
      <c r="AG46" s="790">
        <v>3.3106999999999998</v>
      </c>
      <c r="AH46" s="790">
        <v>4.8833000000000002</v>
      </c>
    </row>
    <row r="47" spans="3:35" x14ac:dyDescent="0.2">
      <c r="J47" s="285"/>
      <c r="K47" s="285"/>
      <c r="L47" s="286"/>
      <c r="M47" s="285"/>
      <c r="N47" s="283"/>
      <c r="O47" s="285"/>
      <c r="P47" s="335"/>
      <c r="Q47" s="259"/>
      <c r="R47" s="347"/>
      <c r="S47" s="347"/>
      <c r="Y47" s="788" t="s">
        <v>342</v>
      </c>
      <c r="Z47" s="796" t="s">
        <v>350</v>
      </c>
      <c r="AA47" s="788"/>
      <c r="AB47" s="548">
        <v>33</v>
      </c>
      <c r="AC47" s="790" t="s">
        <v>15</v>
      </c>
      <c r="AD47" s="790" t="s">
        <v>15</v>
      </c>
      <c r="AE47" s="790" t="s">
        <v>15</v>
      </c>
      <c r="AF47" s="790" t="s">
        <v>15</v>
      </c>
      <c r="AG47" s="790">
        <v>0</v>
      </c>
      <c r="AH47" s="790">
        <v>0</v>
      </c>
    </row>
    <row r="48" spans="3:35" x14ac:dyDescent="0.2">
      <c r="D48" s="281" t="s">
        <v>492</v>
      </c>
      <c r="J48" s="282">
        <v>0</v>
      </c>
      <c r="K48" s="283" t="s">
        <v>11</v>
      </c>
      <c r="L48" s="286" t="str">
        <f>IF(OR($A$1&lt;1,$A$1&gt;7),0,HLOOKUP($A$1,TABLE,+AB33+1))</f>
        <v>*</v>
      </c>
      <c r="M48" s="285"/>
      <c r="N48" s="283" t="s">
        <v>352</v>
      </c>
      <c r="O48" s="285"/>
      <c r="P48" s="335" t="str">
        <f>IF(ISTEXT(+L48),"   N/A",ABS(+$L48-$J48))</f>
        <v xml:space="preserve">   N/A</v>
      </c>
      <c r="Q48" s="259"/>
      <c r="R48" s="345"/>
      <c r="S48" s="345"/>
      <c r="Y48" s="788" t="s">
        <v>342</v>
      </c>
      <c r="Z48" s="796" t="s">
        <v>346</v>
      </c>
      <c r="AA48" s="788"/>
      <c r="AB48" s="548">
        <v>34</v>
      </c>
      <c r="AC48" s="790" t="s">
        <v>15</v>
      </c>
      <c r="AD48" s="790" t="s">
        <v>15</v>
      </c>
      <c r="AE48" s="790" t="s">
        <v>15</v>
      </c>
      <c r="AF48" s="790" t="s">
        <v>15</v>
      </c>
      <c r="AG48" s="790">
        <v>2.3879999999999999</v>
      </c>
      <c r="AH48" s="790">
        <v>4.0988999999999995</v>
      </c>
    </row>
    <row r="49" spans="3:35" x14ac:dyDescent="0.2">
      <c r="D49" s="281"/>
      <c r="J49" s="285"/>
      <c r="K49" s="283"/>
      <c r="L49" s="286" t="str">
        <f>IF(OR($A$1&lt;1,$A$1&gt;7),0,HLOOKUP($A$1,TABLE,+AB34+1))</f>
        <v>*</v>
      </c>
      <c r="M49" s="285"/>
      <c r="N49" s="283" t="s">
        <v>338</v>
      </c>
      <c r="O49" s="285"/>
      <c r="P49" s="335" t="str">
        <f>IF(ISTEXT(+L49),"   N/A",ABS(+$L49-$J49))</f>
        <v xml:space="preserve">   N/A</v>
      </c>
      <c r="Q49" s="259"/>
      <c r="R49" s="348"/>
      <c r="S49" s="348"/>
      <c r="Y49" s="788" t="s">
        <v>343</v>
      </c>
      <c r="Z49" s="796" t="s">
        <v>350</v>
      </c>
      <c r="AA49" s="788"/>
      <c r="AB49" s="548">
        <v>35</v>
      </c>
      <c r="AC49" s="790" t="s">
        <v>15</v>
      </c>
      <c r="AD49" s="790" t="s">
        <v>15</v>
      </c>
      <c r="AE49" s="790" t="s">
        <v>15</v>
      </c>
      <c r="AF49" s="790" t="s">
        <v>15</v>
      </c>
      <c r="AG49" s="790">
        <v>0</v>
      </c>
      <c r="AH49" s="790">
        <v>0</v>
      </c>
    </row>
    <row r="50" spans="3:35" x14ac:dyDescent="0.2">
      <c r="D50" s="281"/>
      <c r="J50" s="285"/>
      <c r="K50" s="283"/>
      <c r="L50" s="286"/>
      <c r="M50" s="285"/>
      <c r="N50" s="283"/>
      <c r="O50" s="285"/>
      <c r="P50" s="335"/>
      <c r="Q50" s="259"/>
      <c r="R50" s="347"/>
      <c r="S50" s="347"/>
      <c r="Y50" s="788" t="s">
        <v>343</v>
      </c>
      <c r="Z50" s="796" t="s">
        <v>346</v>
      </c>
      <c r="AA50" s="788"/>
      <c r="AB50" s="548">
        <v>36</v>
      </c>
      <c r="AC50" s="790" t="s">
        <v>15</v>
      </c>
      <c r="AD50" s="790" t="s">
        <v>15</v>
      </c>
      <c r="AE50" s="790" t="s">
        <v>15</v>
      </c>
      <c r="AF50" s="797" t="s">
        <v>15</v>
      </c>
      <c r="AG50" s="790">
        <v>3.3564999999999996</v>
      </c>
      <c r="AH50" s="790">
        <v>4.3677000000000001</v>
      </c>
    </row>
    <row r="51" spans="3:35" x14ac:dyDescent="0.2">
      <c r="D51" s="254" t="s">
        <v>198</v>
      </c>
      <c r="J51" s="282">
        <v>0</v>
      </c>
      <c r="K51" s="283" t="s">
        <v>11</v>
      </c>
      <c r="L51" s="286" t="str">
        <f>IF(OR($A$1&lt;1,$A$1&gt;7),0,HLOOKUP($A$1,TABLE,+AB35+1))</f>
        <v>*</v>
      </c>
      <c r="M51" s="285"/>
      <c r="N51" s="283" t="s">
        <v>352</v>
      </c>
      <c r="O51" s="285"/>
      <c r="P51" s="335" t="str">
        <f>IF(ISTEXT(+L51),"   N/A",ABS(+$L51-$J51))</f>
        <v xml:space="preserve">   N/A</v>
      </c>
      <c r="Q51" s="259"/>
      <c r="R51" s="348"/>
      <c r="S51" s="348"/>
      <c r="Y51" s="788" t="s">
        <v>178</v>
      </c>
      <c r="Z51" s="796" t="s">
        <v>351</v>
      </c>
      <c r="AA51" s="788"/>
      <c r="AB51" s="548">
        <v>37</v>
      </c>
      <c r="AC51" s="790">
        <v>9.2825000000000006</v>
      </c>
      <c r="AD51" s="790">
        <v>6.6832000000000003</v>
      </c>
      <c r="AE51" s="798">
        <v>2.3217000000000003</v>
      </c>
      <c r="AF51" s="797">
        <v>5.7489999999999997</v>
      </c>
      <c r="AG51" s="790">
        <v>3.7709000000000001</v>
      </c>
      <c r="AH51" s="790">
        <v>4.3902999999999999</v>
      </c>
    </row>
    <row r="52" spans="3:35" x14ac:dyDescent="0.2">
      <c r="J52" s="285" t="s">
        <v>20</v>
      </c>
      <c r="K52" s="285"/>
      <c r="L52" s="286" t="str">
        <f>IF(OR($A$1&lt;1,$A$1&gt;7),0,HLOOKUP($A$1,TABLE,+AB36+1))</f>
        <v>*</v>
      </c>
      <c r="M52" s="285"/>
      <c r="N52" s="283" t="s">
        <v>338</v>
      </c>
      <c r="O52" s="285"/>
      <c r="P52" s="335" t="str">
        <f>IF(ISTEXT(+L52),"   N/A",ABS(+$L52-$J52))</f>
        <v xml:space="preserve">   N/A</v>
      </c>
      <c r="Q52" s="259"/>
      <c r="R52" s="349"/>
      <c r="S52" s="349"/>
      <c r="Y52" s="788" t="s">
        <v>178</v>
      </c>
      <c r="Z52" s="796" t="s">
        <v>347</v>
      </c>
      <c r="AA52" s="788"/>
      <c r="AB52" s="548">
        <v>38</v>
      </c>
      <c r="AC52" s="790">
        <v>21.550900000000002</v>
      </c>
      <c r="AD52" s="790">
        <v>17.220299999999998</v>
      </c>
      <c r="AE52" s="798">
        <v>18.3262</v>
      </c>
      <c r="AF52" s="790">
        <v>16.223099999999999</v>
      </c>
      <c r="AG52" s="790">
        <v>9.7042999999999999</v>
      </c>
      <c r="AH52" s="790">
        <v>15.960900000000001</v>
      </c>
    </row>
    <row r="53" spans="3:35" x14ac:dyDescent="0.2">
      <c r="J53" s="285"/>
      <c r="K53" s="285"/>
      <c r="L53" s="286"/>
      <c r="M53" s="285"/>
      <c r="N53" s="283"/>
      <c r="O53" s="285"/>
      <c r="P53" s="335"/>
      <c r="Q53" s="259"/>
      <c r="R53" s="346"/>
      <c r="S53" s="346"/>
      <c r="Y53" s="788" t="s">
        <v>100</v>
      </c>
      <c r="Z53" s="796" t="s">
        <v>351</v>
      </c>
      <c r="AA53" s="788"/>
      <c r="AB53" s="548">
        <v>39</v>
      </c>
      <c r="AC53" s="790">
        <v>1.3358999999999999</v>
      </c>
      <c r="AD53" s="790">
        <v>17.969099999999997</v>
      </c>
      <c r="AE53" s="798">
        <v>6.9281999999999995</v>
      </c>
      <c r="AF53" s="790">
        <v>-2.7119999999999997</v>
      </c>
      <c r="AG53" s="790">
        <v>2.6609000000000003</v>
      </c>
      <c r="AH53" s="790">
        <v>4.3861999999999997</v>
      </c>
    </row>
    <row r="54" spans="3:35" x14ac:dyDescent="0.2">
      <c r="D54" s="281" t="s">
        <v>13</v>
      </c>
      <c r="J54" s="282">
        <v>0</v>
      </c>
      <c r="K54" s="283" t="s">
        <v>11</v>
      </c>
      <c r="L54" s="286" t="str">
        <f>IF(OR($A$1&lt;1,$A$1&gt;7),0,HLOOKUP($A$1,TABLE,+AB37+1))</f>
        <v>*</v>
      </c>
      <c r="M54" s="285"/>
      <c r="N54" s="283" t="s">
        <v>352</v>
      </c>
      <c r="O54" s="285"/>
      <c r="P54" s="335" t="str">
        <f>IF(ISTEXT(+L54),"   N/A",ABS(+$L54-$J54))</f>
        <v xml:space="preserve">   N/A</v>
      </c>
      <c r="Q54" s="259"/>
      <c r="R54" s="345"/>
      <c r="S54" s="345"/>
      <c r="Y54" s="788" t="s">
        <v>100</v>
      </c>
      <c r="Z54" s="796" t="s">
        <v>347</v>
      </c>
      <c r="AA54" s="788"/>
      <c r="AB54" s="548">
        <v>40</v>
      </c>
      <c r="AC54" s="797">
        <v>33.54</v>
      </c>
      <c r="AD54" s="790">
        <v>48.333399999999997</v>
      </c>
      <c r="AE54" s="798">
        <v>37.327300000000001</v>
      </c>
      <c r="AF54" s="790">
        <v>32.417099999999998</v>
      </c>
      <c r="AG54" s="790">
        <v>32.394300000000001</v>
      </c>
      <c r="AH54" s="790">
        <v>22.884599999999999</v>
      </c>
    </row>
    <row r="55" spans="3:35" x14ac:dyDescent="0.2">
      <c r="J55" s="285"/>
      <c r="K55" s="287"/>
      <c r="L55" s="286" t="str">
        <f>IF(OR($A$1&lt;1,$A$1&gt;7),0,HLOOKUP($A$1,TABLE,+AB38+1))</f>
        <v>*</v>
      </c>
      <c r="M55" s="285"/>
      <c r="N55" s="283" t="s">
        <v>338</v>
      </c>
      <c r="O55" s="285"/>
      <c r="P55" s="335" t="str">
        <f>IF(ISTEXT(+L55),"   N/A",ABS(+$L55-$J55))</f>
        <v xml:space="preserve">   N/A</v>
      </c>
      <c r="Q55" s="259"/>
      <c r="R55" s="349"/>
      <c r="S55" s="349"/>
      <c r="Y55" s="788" t="s">
        <v>340</v>
      </c>
      <c r="Z55" s="796" t="s">
        <v>351</v>
      </c>
      <c r="AA55" s="788"/>
      <c r="AB55" s="548">
        <v>41</v>
      </c>
      <c r="AC55" s="797">
        <v>4.4434000000000005</v>
      </c>
      <c r="AD55" s="797">
        <v>2.5281000000000002</v>
      </c>
      <c r="AE55" s="800">
        <v>-0.65890000000000004</v>
      </c>
      <c r="AF55" s="797">
        <v>1.8496999999999999</v>
      </c>
      <c r="AG55" s="797">
        <v>2.6918000000000002</v>
      </c>
      <c r="AH55" s="797">
        <v>3.2113999999999998</v>
      </c>
      <c r="AI55" s="799"/>
    </row>
    <row r="56" spans="3:35" x14ac:dyDescent="0.2">
      <c r="J56" s="285"/>
      <c r="K56" s="285"/>
      <c r="L56" s="286"/>
      <c r="M56" s="285"/>
      <c r="N56" s="283"/>
      <c r="O56" s="285"/>
      <c r="P56" s="335"/>
      <c r="Q56" s="259"/>
      <c r="R56" s="346"/>
      <c r="S56" s="346"/>
      <c r="Y56" s="788" t="s">
        <v>340</v>
      </c>
      <c r="Z56" s="796" t="s">
        <v>347</v>
      </c>
      <c r="AA56" s="788"/>
      <c r="AB56" s="548">
        <v>42</v>
      </c>
      <c r="AC56" s="797">
        <v>18.0974</v>
      </c>
      <c r="AD56" s="797">
        <v>12.953000000000001</v>
      </c>
      <c r="AE56" s="800">
        <v>15.770799999999999</v>
      </c>
      <c r="AF56" s="797">
        <v>13.8376</v>
      </c>
      <c r="AG56" s="797">
        <v>17.6081</v>
      </c>
      <c r="AH56" s="797">
        <v>20.253299999999999</v>
      </c>
      <c r="AI56" s="799"/>
    </row>
    <row r="57" spans="3:35" x14ac:dyDescent="0.2">
      <c r="J57" s="285"/>
      <c r="K57" s="285"/>
      <c r="L57" s="286"/>
      <c r="M57" s="285"/>
      <c r="N57" s="283"/>
      <c r="O57" s="285"/>
      <c r="P57" s="335"/>
      <c r="Q57" s="259"/>
      <c r="R57" s="346"/>
      <c r="S57" s="346"/>
      <c r="Y57" s="788" t="s">
        <v>341</v>
      </c>
      <c r="Z57" s="796" t="s">
        <v>351</v>
      </c>
      <c r="AA57" s="788"/>
      <c r="AB57" s="548">
        <v>43</v>
      </c>
      <c r="AC57" s="797">
        <v>3.2081</v>
      </c>
      <c r="AD57" s="797">
        <v>-7.8065999999999995</v>
      </c>
      <c r="AE57" s="800">
        <v>-1.5859999999999999</v>
      </c>
      <c r="AF57" s="797">
        <v>4.1577000000000002</v>
      </c>
      <c r="AG57" s="797">
        <v>3.3217000000000003</v>
      </c>
      <c r="AH57" s="797">
        <v>3.6449000000000003</v>
      </c>
      <c r="AI57" s="799"/>
    </row>
    <row r="58" spans="3:35" ht="18" x14ac:dyDescent="0.25">
      <c r="C58" s="266" t="s">
        <v>239</v>
      </c>
      <c r="D58" s="269"/>
      <c r="E58" s="269"/>
      <c r="F58" s="269"/>
      <c r="G58" s="269"/>
      <c r="H58" s="269"/>
      <c r="I58" s="269"/>
      <c r="J58" s="270"/>
      <c r="K58" s="270"/>
      <c r="L58" s="288"/>
      <c r="M58" s="269"/>
      <c r="N58" s="269"/>
      <c r="O58" s="269"/>
      <c r="P58" s="336"/>
      <c r="Q58" s="273"/>
      <c r="R58" s="346"/>
      <c r="S58" s="346"/>
      <c r="Y58" s="788" t="s">
        <v>341</v>
      </c>
      <c r="Z58" s="796" t="s">
        <v>347</v>
      </c>
      <c r="AA58" s="788"/>
      <c r="AB58" s="548">
        <v>44</v>
      </c>
      <c r="AC58" s="790">
        <v>37.049300000000002</v>
      </c>
      <c r="AD58" s="790">
        <v>7.7675999999999998</v>
      </c>
      <c r="AE58" s="790">
        <v>21.257300000000001</v>
      </c>
      <c r="AF58" s="790">
        <v>21.355399999999999</v>
      </c>
      <c r="AG58" s="790">
        <v>16.5383</v>
      </c>
      <c r="AH58" s="790">
        <v>9.0612999999999992</v>
      </c>
    </row>
    <row r="59" spans="3:35" x14ac:dyDescent="0.2">
      <c r="C59" s="293"/>
      <c r="D59" s="275" t="s">
        <v>109</v>
      </c>
      <c r="E59" s="277"/>
      <c r="F59" s="277"/>
      <c r="G59" s="277"/>
      <c r="H59" s="277"/>
      <c r="I59" s="277"/>
      <c r="J59" s="278"/>
      <c r="K59" s="278"/>
      <c r="L59" s="294"/>
      <c r="M59" s="277"/>
      <c r="N59" s="277"/>
      <c r="O59" s="269"/>
      <c r="P59" s="336"/>
      <c r="Q59" s="273"/>
      <c r="R59" s="346"/>
      <c r="S59" s="346"/>
      <c r="Y59" s="788" t="s">
        <v>342</v>
      </c>
      <c r="Z59" s="796" t="s">
        <v>351</v>
      </c>
      <c r="AA59" s="788"/>
      <c r="AB59" s="548">
        <v>45</v>
      </c>
      <c r="AC59" s="797">
        <v>12.481999999999999</v>
      </c>
      <c r="AD59" s="790">
        <v>-19.814999999999998</v>
      </c>
      <c r="AE59" s="790">
        <v>4.4835000000000003</v>
      </c>
      <c r="AF59" s="790">
        <v>0.58529999999999993</v>
      </c>
      <c r="AG59" s="790">
        <v>5.4183000000000003</v>
      </c>
      <c r="AH59" s="790">
        <v>6.4757999999999996</v>
      </c>
    </row>
    <row r="60" spans="3:35" x14ac:dyDescent="0.2">
      <c r="D60" s="275" t="s">
        <v>236</v>
      </c>
      <c r="J60" s="263"/>
      <c r="K60" s="263"/>
      <c r="L60" s="286"/>
      <c r="P60" s="335"/>
      <c r="Q60" s="259"/>
      <c r="R60" s="350"/>
      <c r="S60" s="350"/>
      <c r="Y60" s="788" t="s">
        <v>342</v>
      </c>
      <c r="Z60" s="796" t="s">
        <v>347</v>
      </c>
      <c r="AA60" s="788"/>
      <c r="AB60" s="548">
        <v>46</v>
      </c>
      <c r="AC60" s="797">
        <v>33.680100000000003</v>
      </c>
      <c r="AD60" s="790">
        <v>4.4824000000000002</v>
      </c>
      <c r="AE60" s="790">
        <v>22.396699999999999</v>
      </c>
      <c r="AF60" s="790">
        <v>15.151200000000001</v>
      </c>
      <c r="AG60" s="790">
        <v>35.560299999999998</v>
      </c>
      <c r="AH60" s="790">
        <v>19.353200000000001</v>
      </c>
    </row>
    <row r="61" spans="3:35" x14ac:dyDescent="0.2">
      <c r="D61" s="275"/>
      <c r="J61" s="263"/>
      <c r="K61" s="263"/>
      <c r="L61" s="286"/>
      <c r="P61" s="335"/>
      <c r="Q61" s="259"/>
      <c r="R61" s="350"/>
      <c r="S61" s="350"/>
      <c r="Y61" s="788" t="s">
        <v>343</v>
      </c>
      <c r="Z61" s="796" t="s">
        <v>351</v>
      </c>
      <c r="AA61" s="788"/>
      <c r="AB61" s="548">
        <v>47</v>
      </c>
      <c r="AC61" s="790">
        <v>-7.2573999999999996</v>
      </c>
      <c r="AD61" s="790">
        <v>-4.8467000000000002</v>
      </c>
      <c r="AE61" s="790">
        <v>-16.665800000000001</v>
      </c>
      <c r="AF61" s="790">
        <v>-15.358599999999999</v>
      </c>
      <c r="AG61" s="790">
        <v>-4.3438999999999997</v>
      </c>
      <c r="AH61" s="790">
        <v>2.5871999999999997</v>
      </c>
    </row>
    <row r="62" spans="3:35" x14ac:dyDescent="0.2">
      <c r="D62" s="281" t="s">
        <v>61</v>
      </c>
      <c r="J62" s="282">
        <v>0</v>
      </c>
      <c r="K62" s="283" t="s">
        <v>11</v>
      </c>
      <c r="L62" s="286">
        <f>IF(OR($A$1&lt;1,$A$1&gt;7),0,HLOOKUP($A$1,TABLE,+AB39+1))</f>
        <v>0</v>
      </c>
      <c r="M62" s="285"/>
      <c r="N62" s="283" t="s">
        <v>352</v>
      </c>
      <c r="O62" s="285"/>
      <c r="P62" s="335">
        <f>IF(ISTEXT(+L62),"   N/A",ABS(+$L62-$J62))</f>
        <v>0</v>
      </c>
      <c r="Q62" s="259"/>
      <c r="R62" s="345"/>
      <c r="S62" s="345"/>
      <c r="Y62" s="788" t="s">
        <v>343</v>
      </c>
      <c r="Z62" s="796" t="s">
        <v>347</v>
      </c>
      <c r="AA62" s="788"/>
      <c r="AB62" s="548">
        <v>48</v>
      </c>
      <c r="AC62" s="790">
        <v>25.811899999999998</v>
      </c>
      <c r="AD62" s="790">
        <v>25.1967</v>
      </c>
      <c r="AE62" s="790">
        <v>20.071200000000001</v>
      </c>
      <c r="AF62" s="790">
        <v>10.4703</v>
      </c>
      <c r="AG62" s="790">
        <v>11.849500000000001</v>
      </c>
      <c r="AH62" s="790">
        <v>22.406000000000002</v>
      </c>
    </row>
    <row r="63" spans="3:35" x14ac:dyDescent="0.2">
      <c r="J63" s="285" t="s">
        <v>20</v>
      </c>
      <c r="K63" s="285"/>
      <c r="L63" s="286">
        <f>IF(OR($A$1&lt;1,$A$1&gt;7),0,HLOOKUP($A$1,TABLE,+AB40+1))</f>
        <v>2.5907</v>
      </c>
      <c r="M63" s="285"/>
      <c r="N63" s="283" t="s">
        <v>338</v>
      </c>
      <c r="O63" s="285"/>
      <c r="P63" s="335">
        <f>IF(ISTEXT(+L63),"   N/A",ABS(+$L63-$J62))</f>
        <v>2.5907</v>
      </c>
      <c r="Q63" s="259"/>
      <c r="R63" s="346"/>
      <c r="S63" s="346"/>
      <c r="Z63" s="796" t="s">
        <v>354</v>
      </c>
      <c r="AA63" s="788"/>
      <c r="AB63" s="548">
        <v>49</v>
      </c>
      <c r="AC63" s="797" t="s">
        <v>15</v>
      </c>
      <c r="AD63" s="790">
        <v>-3.9</v>
      </c>
      <c r="AE63" s="790">
        <v>-3.5000000000000004</v>
      </c>
      <c r="AF63" s="790">
        <v>-2</v>
      </c>
      <c r="AG63" s="790">
        <v>-5.4</v>
      </c>
      <c r="AH63" s="790">
        <v>6.2</v>
      </c>
    </row>
    <row r="64" spans="3:35" x14ac:dyDescent="0.2">
      <c r="J64" s="285"/>
      <c r="K64" s="285"/>
      <c r="L64" s="286"/>
      <c r="M64" s="285"/>
      <c r="N64" s="283"/>
      <c r="O64" s="285"/>
      <c r="P64" s="335"/>
      <c r="Q64" s="259"/>
      <c r="R64" s="347"/>
      <c r="S64" s="347"/>
      <c r="Z64" s="796" t="s">
        <v>355</v>
      </c>
      <c r="AA64" s="788"/>
      <c r="AB64" s="548">
        <v>50</v>
      </c>
      <c r="AC64" s="797" t="s">
        <v>15</v>
      </c>
      <c r="AD64" s="790">
        <v>0</v>
      </c>
      <c r="AE64" s="790">
        <v>31.8</v>
      </c>
      <c r="AF64" s="790">
        <v>37.5</v>
      </c>
      <c r="AG64" s="790">
        <v>38.800000000000004</v>
      </c>
      <c r="AH64" s="790">
        <v>30.5</v>
      </c>
    </row>
    <row r="65" spans="4:34" x14ac:dyDescent="0.2">
      <c r="D65" s="281" t="s">
        <v>100</v>
      </c>
      <c r="J65" s="282">
        <v>0</v>
      </c>
      <c r="K65" s="283" t="s">
        <v>11</v>
      </c>
      <c r="L65" s="286" t="str">
        <f>IF(OR($A$1&lt;1,$A$1&gt;7),0,HLOOKUP($A$1,TABLE,+AB41+1))</f>
        <v>*</v>
      </c>
      <c r="M65" s="285"/>
      <c r="N65" s="283" t="s">
        <v>352</v>
      </c>
      <c r="O65" s="285"/>
      <c r="P65" s="335" t="str">
        <f>IF(ISTEXT(+L65),"   N/A",ABS(+$L65-$J65))</f>
        <v xml:space="preserve">   N/A</v>
      </c>
      <c r="Q65" s="259"/>
      <c r="R65" s="345"/>
      <c r="S65" s="345"/>
      <c r="Y65" s="788" t="s">
        <v>368</v>
      </c>
      <c r="Z65" s="796" t="s">
        <v>366</v>
      </c>
      <c r="AA65" s="788"/>
      <c r="AB65" s="548">
        <v>51</v>
      </c>
      <c r="AC65" s="797">
        <v>6</v>
      </c>
      <c r="AD65" s="797">
        <v>3.6999999999999997</v>
      </c>
      <c r="AE65" s="797">
        <v>2.9000000000000004</v>
      </c>
      <c r="AF65" s="797">
        <v>3.6999999999999997</v>
      </c>
      <c r="AG65" s="797">
        <v>4</v>
      </c>
      <c r="AH65" s="797">
        <v>3.6999999999999997</v>
      </c>
    </row>
    <row r="66" spans="4:34" x14ac:dyDescent="0.2">
      <c r="J66" s="285"/>
      <c r="K66" s="285"/>
      <c r="L66" s="286" t="str">
        <f>IF(OR($A$1&lt;1,$A$1&gt;7),0,HLOOKUP($A$1,TABLE,+AB42+1))</f>
        <v>*</v>
      </c>
      <c r="M66" s="285"/>
      <c r="N66" s="283" t="s">
        <v>338</v>
      </c>
      <c r="O66" s="285"/>
      <c r="P66" s="335" t="str">
        <f>IF(ISTEXT(+L66),"   N/A",ABS(+$L66-$J65))</f>
        <v xml:space="preserve">   N/A</v>
      </c>
      <c r="Q66" s="259"/>
      <c r="R66" s="345"/>
      <c r="S66" s="345"/>
      <c r="Y66" s="788" t="s">
        <v>368</v>
      </c>
      <c r="Z66" s="796" t="s">
        <v>367</v>
      </c>
      <c r="AA66" s="788"/>
      <c r="AB66" s="548">
        <v>52</v>
      </c>
      <c r="AC66" s="790">
        <v>18.8</v>
      </c>
      <c r="AD66" s="790">
        <v>17.2</v>
      </c>
      <c r="AE66" s="790">
        <v>15</v>
      </c>
      <c r="AF66" s="790">
        <v>15.4</v>
      </c>
      <c r="AG66" s="790">
        <v>10.5</v>
      </c>
      <c r="AH66" s="790">
        <v>12.7</v>
      </c>
    </row>
    <row r="67" spans="4:34" x14ac:dyDescent="0.2">
      <c r="J67" s="285"/>
      <c r="K67" s="285"/>
      <c r="L67" s="286"/>
      <c r="M67" s="285"/>
      <c r="N67" s="283"/>
      <c r="O67" s="285"/>
      <c r="P67" s="335"/>
      <c r="Q67" s="259"/>
      <c r="R67" s="347"/>
      <c r="S67" s="347"/>
      <c r="Y67" s="788" t="s">
        <v>344</v>
      </c>
      <c r="Z67" s="796" t="s">
        <v>366</v>
      </c>
      <c r="AA67" s="788"/>
      <c r="AB67" s="548">
        <v>53</v>
      </c>
      <c r="AC67" s="790">
        <v>6.8000000000000007</v>
      </c>
      <c r="AD67" s="790">
        <v>4.5</v>
      </c>
      <c r="AE67" s="790">
        <v>4.2</v>
      </c>
      <c r="AF67" s="790">
        <v>3.6999999999999997</v>
      </c>
      <c r="AG67" s="790">
        <v>4.7</v>
      </c>
      <c r="AH67" s="790">
        <v>4.5</v>
      </c>
    </row>
    <row r="68" spans="4:34" x14ac:dyDescent="0.2">
      <c r="D68" s="281" t="s">
        <v>62</v>
      </c>
      <c r="J68" s="282">
        <v>0</v>
      </c>
      <c r="K68" s="283" t="s">
        <v>11</v>
      </c>
      <c r="L68" s="286">
        <f>IF(OR($A$1&lt;1,$A$1&gt;7),0,HLOOKUP($A$1,TABLE,+AB43+1))</f>
        <v>0</v>
      </c>
      <c r="M68" s="285"/>
      <c r="N68" s="283" t="s">
        <v>352</v>
      </c>
      <c r="O68" s="285"/>
      <c r="P68" s="335">
        <f>IF(ISTEXT(+L68),"   N/A",ABS(+$L68-$J68))</f>
        <v>0</v>
      </c>
      <c r="Q68" s="259"/>
      <c r="R68" s="345"/>
      <c r="S68" s="345"/>
      <c r="Y68" s="788" t="s">
        <v>344</v>
      </c>
      <c r="Z68" s="796" t="s">
        <v>367</v>
      </c>
      <c r="AA68" s="788"/>
      <c r="AB68" s="548">
        <v>54</v>
      </c>
      <c r="AC68" s="790">
        <v>18.8</v>
      </c>
      <c r="AD68" s="790">
        <v>18</v>
      </c>
      <c r="AE68" s="790">
        <v>17.599999999999998</v>
      </c>
      <c r="AF68" s="790">
        <v>16.900000000000002</v>
      </c>
      <c r="AG68" s="790">
        <v>13</v>
      </c>
      <c r="AH68" s="790">
        <v>14.000000000000002</v>
      </c>
    </row>
    <row r="69" spans="4:34" x14ac:dyDescent="0.2">
      <c r="J69" s="285"/>
      <c r="K69" s="285"/>
      <c r="L69" s="286">
        <f>IF(OR($A$1&lt;1,$A$1&gt;7),0,HLOOKUP($A$1,TABLE,+AB44+1))</f>
        <v>3.8760000000000003</v>
      </c>
      <c r="M69" s="285"/>
      <c r="N69" s="283" t="s">
        <v>338</v>
      </c>
      <c r="O69" s="285"/>
      <c r="P69" s="335">
        <f>IF(ISTEXT(+L69),"   N/A",ABS(+$L69-$J68))</f>
        <v>3.8760000000000003</v>
      </c>
      <c r="Q69" s="259"/>
      <c r="R69" s="345"/>
      <c r="S69" s="345"/>
      <c r="Z69" s="796" t="s">
        <v>356</v>
      </c>
      <c r="AA69" s="788"/>
      <c r="AB69" s="548">
        <v>55</v>
      </c>
      <c r="AC69" s="790">
        <v>-1.6</v>
      </c>
      <c r="AD69" s="790">
        <v>3.5534999999999997</v>
      </c>
      <c r="AE69" s="790">
        <v>17.8</v>
      </c>
      <c r="AF69" s="790">
        <v>8.1799999999999998E-2</v>
      </c>
      <c r="AG69" s="790">
        <v>8.8752999999999993</v>
      </c>
      <c r="AH69" s="790">
        <v>4.5453999999999999</v>
      </c>
    </row>
    <row r="70" spans="4:34" x14ac:dyDescent="0.2">
      <c r="J70" s="285"/>
      <c r="K70" s="285"/>
      <c r="L70" s="286"/>
      <c r="M70" s="285"/>
      <c r="N70" s="283"/>
      <c r="O70" s="285"/>
      <c r="P70" s="335"/>
      <c r="Q70" s="259"/>
      <c r="R70" s="347"/>
      <c r="S70" s="347"/>
      <c r="Z70" s="796" t="s">
        <v>357</v>
      </c>
      <c r="AA70" s="788"/>
      <c r="AB70" s="548">
        <v>56</v>
      </c>
      <c r="AC70" s="797">
        <v>33.700000000000003</v>
      </c>
      <c r="AD70" s="797">
        <v>29.329499999999996</v>
      </c>
      <c r="AE70" s="790">
        <v>36.590299999999999</v>
      </c>
      <c r="AF70" s="790">
        <v>31.9146</v>
      </c>
      <c r="AG70" s="790">
        <v>33.061599999999999</v>
      </c>
      <c r="AH70" s="790">
        <v>24.296699999999998</v>
      </c>
    </row>
    <row r="71" spans="4:34" x14ac:dyDescent="0.2">
      <c r="D71" s="281" t="s">
        <v>492</v>
      </c>
      <c r="J71" s="282">
        <v>0</v>
      </c>
      <c r="K71" s="283" t="s">
        <v>11</v>
      </c>
      <c r="L71" s="286" t="str">
        <f>IF(OR($A$1&lt;1,$A$1&gt;7),0,HLOOKUP($A$1,TABLE,+AB45+1))</f>
        <v>*</v>
      </c>
      <c r="M71" s="285"/>
      <c r="N71" s="283" t="s">
        <v>352</v>
      </c>
      <c r="O71" s="285"/>
      <c r="P71" s="335" t="str">
        <f>IF(ISTEXT(+L71),"   N/A",ABS(+$L71-$J71))</f>
        <v xml:space="preserve">   N/A</v>
      </c>
      <c r="Q71" s="259"/>
      <c r="R71" s="345"/>
      <c r="S71" s="345"/>
      <c r="Z71" s="796" t="s">
        <v>358</v>
      </c>
      <c r="AA71" s="788"/>
      <c r="AB71" s="548">
        <v>57</v>
      </c>
      <c r="AC71" s="797" t="s">
        <v>15</v>
      </c>
      <c r="AD71" s="797">
        <v>-22.815799999999999</v>
      </c>
      <c r="AE71" s="790">
        <v>-3</v>
      </c>
      <c r="AF71" s="790">
        <v>-9.5617999999999999</v>
      </c>
      <c r="AG71" s="790">
        <v>-6.7456000000000005</v>
      </c>
      <c r="AH71" s="797">
        <v>12.0037</v>
      </c>
    </row>
    <row r="72" spans="4:34" x14ac:dyDescent="0.2">
      <c r="D72" s="281"/>
      <c r="J72" s="285"/>
      <c r="K72" s="283"/>
      <c r="L72" s="286" t="str">
        <f>IF(OR($A$1&lt;1,$A$1&gt;7),0,HLOOKUP($A$1,TABLE,+AB46+1))</f>
        <v>*</v>
      </c>
      <c r="M72" s="285"/>
      <c r="N72" s="283" t="s">
        <v>338</v>
      </c>
      <c r="O72" s="285"/>
      <c r="P72" s="335" t="str">
        <f>IF(ISTEXT(+L72),"   N/A",ABS(+$L72-$J72))</f>
        <v xml:space="preserve">   N/A</v>
      </c>
      <c r="Q72" s="259"/>
      <c r="R72" s="348"/>
      <c r="S72" s="348"/>
      <c r="Z72" s="796" t="s">
        <v>359</v>
      </c>
      <c r="AA72" s="788"/>
      <c r="AB72" s="548">
        <v>58</v>
      </c>
      <c r="AC72" s="797" t="s">
        <v>15</v>
      </c>
      <c r="AD72" s="797">
        <v>-22.815799999999999</v>
      </c>
      <c r="AE72" s="797">
        <v>-3.0214000000000003</v>
      </c>
      <c r="AF72" s="790">
        <v>37.281599999999997</v>
      </c>
      <c r="AG72" s="790">
        <v>19.5351</v>
      </c>
      <c r="AH72" s="797">
        <v>40.5077</v>
      </c>
    </row>
    <row r="73" spans="4:34" x14ac:dyDescent="0.2">
      <c r="D73" s="281"/>
      <c r="J73" s="285"/>
      <c r="K73" s="283"/>
      <c r="L73" s="286"/>
      <c r="M73" s="285"/>
      <c r="N73" s="283"/>
      <c r="O73" s="285"/>
      <c r="P73" s="335"/>
      <c r="Q73" s="259"/>
      <c r="R73" s="347"/>
      <c r="S73" s="347"/>
      <c r="Z73" s="796" t="s">
        <v>360</v>
      </c>
      <c r="AA73" s="788"/>
      <c r="AB73" s="548">
        <v>59</v>
      </c>
      <c r="AC73" s="797">
        <v>-24.5</v>
      </c>
      <c r="AD73" s="797">
        <v>-6.7495000000000003</v>
      </c>
      <c r="AE73" s="797">
        <v>-5.3</v>
      </c>
      <c r="AF73" s="797">
        <v>-10.607999999999999</v>
      </c>
      <c r="AG73" s="797">
        <v>-16.214000000000002</v>
      </c>
      <c r="AH73" s="797">
        <v>-16.172599999999999</v>
      </c>
    </row>
    <row r="74" spans="4:34" x14ac:dyDescent="0.2">
      <c r="D74" s="254" t="s">
        <v>198</v>
      </c>
      <c r="J74" s="282">
        <v>0</v>
      </c>
      <c r="K74" s="283" t="s">
        <v>11</v>
      </c>
      <c r="L74" s="286" t="str">
        <f>IF(OR($A$1&lt;1,$A$1&gt;7),0,HLOOKUP($A$1,TABLE,+AB47+1))</f>
        <v>*</v>
      </c>
      <c r="M74" s="285"/>
      <c r="N74" s="283" t="s">
        <v>352</v>
      </c>
      <c r="O74" s="285"/>
      <c r="P74" s="335" t="str">
        <f>IF(ISTEXT(+L74),"   N/A",ABS(+$L74-$J74))</f>
        <v xml:space="preserve">   N/A</v>
      </c>
      <c r="Q74" s="259"/>
      <c r="R74" s="348"/>
      <c r="S74" s="348"/>
      <c r="Z74" s="796" t="s">
        <v>361</v>
      </c>
      <c r="AA74" s="788"/>
      <c r="AB74" s="548">
        <v>60</v>
      </c>
      <c r="AC74" s="797">
        <v>1.3</v>
      </c>
      <c r="AD74" s="797">
        <v>14.9696</v>
      </c>
      <c r="AE74" s="797">
        <v>30.503299999999999</v>
      </c>
      <c r="AF74" s="797">
        <v>11.3673</v>
      </c>
      <c r="AG74" s="797">
        <v>13.197000000000001</v>
      </c>
      <c r="AH74" s="797">
        <v>24.446899999999999</v>
      </c>
    </row>
    <row r="75" spans="4:34" x14ac:dyDescent="0.2">
      <c r="J75" s="285" t="s">
        <v>20</v>
      </c>
      <c r="K75" s="285"/>
      <c r="L75" s="286" t="str">
        <f>IF(OR($A$1&lt;1,$A$1&gt;7),0,HLOOKUP($A$1,TABLE,+AB48+1))</f>
        <v>*</v>
      </c>
      <c r="M75" s="285"/>
      <c r="N75" s="283" t="s">
        <v>338</v>
      </c>
      <c r="O75" s="285"/>
      <c r="P75" s="335" t="str">
        <f>IF(ISTEXT(+L75),"   N/A",ABS(+$L75-$J75))</f>
        <v xml:space="preserve">   N/A</v>
      </c>
      <c r="Q75" s="259"/>
      <c r="R75" s="349"/>
      <c r="S75" s="349"/>
      <c r="Z75" s="796" t="s">
        <v>362</v>
      </c>
      <c r="AA75" s="788"/>
      <c r="AB75" s="548">
        <v>61</v>
      </c>
      <c r="AC75" s="797">
        <v>0</v>
      </c>
      <c r="AD75" s="790">
        <v>0</v>
      </c>
      <c r="AE75" s="790">
        <v>0</v>
      </c>
      <c r="AF75" s="790">
        <v>0</v>
      </c>
      <c r="AG75" s="790">
        <v>0</v>
      </c>
      <c r="AH75" s="790">
        <v>0.81420000000000003</v>
      </c>
    </row>
    <row r="76" spans="4:34" x14ac:dyDescent="0.2">
      <c r="J76" s="285"/>
      <c r="K76" s="285"/>
      <c r="L76" s="286"/>
      <c r="M76" s="285"/>
      <c r="N76" s="283"/>
      <c r="O76" s="285"/>
      <c r="P76" s="335"/>
      <c r="Q76" s="259"/>
      <c r="R76" s="346"/>
      <c r="S76" s="346"/>
      <c r="Z76" s="796" t="s">
        <v>363</v>
      </c>
      <c r="AA76" s="788"/>
      <c r="AB76" s="548">
        <v>62</v>
      </c>
      <c r="AC76" s="797">
        <v>31.2</v>
      </c>
      <c r="AD76" s="797">
        <v>78.226500000000001</v>
      </c>
      <c r="AE76" s="797">
        <v>133.27269999999999</v>
      </c>
      <c r="AF76" s="797">
        <v>63.135200000000005</v>
      </c>
      <c r="AG76" s="797">
        <v>159.8306</v>
      </c>
      <c r="AH76" s="797">
        <v>134.14010000000002</v>
      </c>
    </row>
    <row r="77" spans="4:34" x14ac:dyDescent="0.2">
      <c r="D77" s="281" t="s">
        <v>13</v>
      </c>
      <c r="J77" s="282">
        <v>0</v>
      </c>
      <c r="K77" s="283" t="s">
        <v>11</v>
      </c>
      <c r="L77" s="286" t="str">
        <f>IF(OR($A$1&lt;1,$A$1&gt;7),0,HLOOKUP($A$1,TABLE,+AB49+1))</f>
        <v>*</v>
      </c>
      <c r="M77" s="285"/>
      <c r="N77" s="283" t="s">
        <v>352</v>
      </c>
      <c r="O77" s="285"/>
      <c r="P77" s="335" t="str">
        <f>IF(ISTEXT(+L77),"   N/A",ABS(+$L77-$J77))</f>
        <v xml:space="preserve">   N/A</v>
      </c>
      <c r="Q77" s="259"/>
      <c r="R77" s="345"/>
      <c r="S77" s="345"/>
      <c r="Y77" s="788" t="s">
        <v>368</v>
      </c>
      <c r="Z77" s="796" t="s">
        <v>369</v>
      </c>
      <c r="AA77" s="788"/>
      <c r="AB77" s="548">
        <v>63</v>
      </c>
      <c r="AC77" s="797">
        <v>5.8000000000000007</v>
      </c>
      <c r="AD77" s="797">
        <v>8.4</v>
      </c>
      <c r="AE77" s="797">
        <v>6.4</v>
      </c>
      <c r="AF77" s="790">
        <v>5.5</v>
      </c>
      <c r="AG77" s="790">
        <v>7.1</v>
      </c>
      <c r="AH77" s="790">
        <v>4.2</v>
      </c>
    </row>
    <row r="78" spans="4:34" x14ac:dyDescent="0.2">
      <c r="J78" s="285"/>
      <c r="K78" s="287"/>
      <c r="L78" s="286" t="str">
        <f>IF(OR($A$1&lt;1,$A$1&gt;7),0,HLOOKUP($A$1,TABLE,+AB50+1))</f>
        <v>*</v>
      </c>
      <c r="M78" s="285"/>
      <c r="N78" s="283" t="s">
        <v>338</v>
      </c>
      <c r="O78" s="285"/>
      <c r="P78" s="335" t="str">
        <f>IF(ISTEXT(+L78),"   N/A",ABS(+$L78-$J78))</f>
        <v xml:space="preserve">   N/A</v>
      </c>
      <c r="Q78" s="259"/>
      <c r="R78" s="349"/>
      <c r="S78" s="349"/>
      <c r="Y78" s="788" t="s">
        <v>368</v>
      </c>
      <c r="Z78" s="796" t="s">
        <v>370</v>
      </c>
      <c r="AA78" s="788"/>
      <c r="AB78" s="548">
        <v>64</v>
      </c>
      <c r="AC78" s="790">
        <v>21.5</v>
      </c>
      <c r="AD78" s="790">
        <v>21.099999999999998</v>
      </c>
      <c r="AE78" s="790">
        <v>20</v>
      </c>
      <c r="AF78" s="790">
        <v>20.100000000000001</v>
      </c>
      <c r="AG78" s="790">
        <v>14.738799999999999</v>
      </c>
      <c r="AH78" s="790">
        <v>12.4</v>
      </c>
    </row>
    <row r="79" spans="4:34" x14ac:dyDescent="0.2">
      <c r="J79" s="285"/>
      <c r="K79" s="285"/>
      <c r="L79" s="286"/>
      <c r="M79" s="285"/>
      <c r="N79" s="283"/>
      <c r="O79" s="285"/>
      <c r="P79" s="335"/>
      <c r="Q79" s="259"/>
      <c r="R79" s="346"/>
      <c r="S79" s="346"/>
      <c r="Y79" s="788" t="s">
        <v>344</v>
      </c>
      <c r="Z79" s="796" t="s">
        <v>369</v>
      </c>
      <c r="AA79" s="788"/>
      <c r="AB79" s="548">
        <v>65</v>
      </c>
      <c r="AC79" s="790">
        <v>6.1</v>
      </c>
      <c r="AD79" s="790">
        <v>10.100000000000001</v>
      </c>
      <c r="AE79" s="790">
        <v>9</v>
      </c>
      <c r="AF79" s="790">
        <v>4.8</v>
      </c>
      <c r="AG79" s="790">
        <v>7.0000000000000009</v>
      </c>
      <c r="AH79" s="790">
        <v>4.2</v>
      </c>
    </row>
    <row r="80" spans="4:34" x14ac:dyDescent="0.2">
      <c r="J80" s="285"/>
      <c r="K80" s="285"/>
      <c r="L80" s="286"/>
      <c r="M80" s="263"/>
      <c r="N80" s="283"/>
      <c r="O80" s="285"/>
      <c r="P80" s="335"/>
      <c r="Q80" s="259"/>
      <c r="R80" s="350"/>
      <c r="S80" s="350"/>
      <c r="Y80" s="788" t="s">
        <v>344</v>
      </c>
      <c r="Z80" s="796" t="s">
        <v>370</v>
      </c>
      <c r="AA80" s="788"/>
      <c r="AB80" s="548">
        <v>66</v>
      </c>
      <c r="AC80" s="790">
        <v>21.5</v>
      </c>
      <c r="AD80" s="790">
        <v>22.7</v>
      </c>
      <c r="AE80" s="790">
        <v>19.900000000000002</v>
      </c>
      <c r="AF80" s="790">
        <v>21.5</v>
      </c>
      <c r="AG80" s="790">
        <v>14.238300000000001</v>
      </c>
      <c r="AH80" s="790">
        <v>14.299999999999999</v>
      </c>
    </row>
    <row r="81" spans="3:31" ht="18" x14ac:dyDescent="0.25">
      <c r="C81" s="295" t="s">
        <v>280</v>
      </c>
      <c r="D81" s="269"/>
      <c r="E81" s="269"/>
      <c r="F81" s="269"/>
      <c r="G81" s="269"/>
      <c r="H81" s="269"/>
      <c r="I81" s="269"/>
      <c r="J81" s="270"/>
      <c r="K81" s="269"/>
      <c r="L81" s="288"/>
      <c r="M81" s="269"/>
      <c r="N81" s="269"/>
      <c r="P81" s="335"/>
      <c r="Q81" s="259"/>
      <c r="R81" s="350"/>
      <c r="S81" s="350"/>
      <c r="Z81" s="557"/>
      <c r="AA81" s="788"/>
      <c r="AC81" s="797"/>
      <c r="AD81" s="797"/>
      <c r="AE81" s="797"/>
    </row>
    <row r="82" spans="3:31" x14ac:dyDescent="0.2">
      <c r="D82" s="296" t="s">
        <v>240</v>
      </c>
      <c r="E82" s="269"/>
      <c r="F82" s="269"/>
      <c r="G82" s="269"/>
      <c r="H82" s="269"/>
      <c r="I82" s="269"/>
      <c r="J82" s="270"/>
      <c r="K82" s="269"/>
      <c r="L82" s="288"/>
      <c r="M82" s="269"/>
      <c r="N82" s="269"/>
      <c r="P82" s="335"/>
      <c r="Q82" s="259"/>
      <c r="R82" s="350"/>
      <c r="S82" s="350"/>
      <c r="Z82" s="557"/>
      <c r="AA82" s="788"/>
    </row>
    <row r="83" spans="3:31" x14ac:dyDescent="0.2">
      <c r="C83" s="275"/>
      <c r="D83" s="275"/>
      <c r="J83" s="263"/>
      <c r="L83" s="286"/>
      <c r="N83" s="281"/>
      <c r="P83" s="335"/>
      <c r="Q83" s="259"/>
      <c r="R83" s="350"/>
      <c r="S83" s="350"/>
      <c r="Z83" s="557"/>
      <c r="AA83" s="788"/>
    </row>
    <row r="84" spans="3:31" x14ac:dyDescent="0.2">
      <c r="C84" s="275"/>
      <c r="D84" s="275"/>
      <c r="J84" s="263"/>
      <c r="L84" s="286"/>
      <c r="N84" s="281"/>
      <c r="P84" s="335"/>
      <c r="Q84" s="259"/>
      <c r="R84" s="350"/>
      <c r="S84" s="350"/>
      <c r="Z84" s="557"/>
      <c r="AA84" s="788"/>
    </row>
    <row r="85" spans="3:31" x14ac:dyDescent="0.2">
      <c r="D85" s="281" t="s">
        <v>61</v>
      </c>
      <c r="J85" s="282">
        <v>0</v>
      </c>
      <c r="K85" s="283" t="s">
        <v>11</v>
      </c>
      <c r="L85" s="286">
        <f>IF(OR($A$1&lt;1,$A$1&gt;7),0,HLOOKUP($A$1,TABLE,+AB51+1))</f>
        <v>9.2825000000000006</v>
      </c>
      <c r="M85" s="285"/>
      <c r="N85" s="283" t="s">
        <v>352</v>
      </c>
      <c r="O85" s="285"/>
      <c r="P85" s="335">
        <f>IF(ISTEXT(+L85),"   N/A",ABS(+$L85-$J85))</f>
        <v>9.2825000000000006</v>
      </c>
      <c r="Q85" s="259"/>
      <c r="R85" s="345"/>
      <c r="S85" s="345"/>
    </row>
    <row r="86" spans="3:31" x14ac:dyDescent="0.2">
      <c r="J86" s="285" t="s">
        <v>20</v>
      </c>
      <c r="K86" s="285"/>
      <c r="L86" s="286">
        <f>IF(OR($A$1&lt;1,$A$1&gt;7),0,HLOOKUP($A$1,TABLE,+AB52+1))</f>
        <v>21.550900000000002</v>
      </c>
      <c r="M86" s="285"/>
      <c r="N86" s="283" t="s">
        <v>338</v>
      </c>
      <c r="O86" s="285"/>
      <c r="P86" s="335">
        <f>IF(ISTEXT(+L86),"   N/A",ABS(+$L86-$J85))</f>
        <v>21.550900000000002</v>
      </c>
      <c r="Q86" s="259"/>
      <c r="R86" s="346"/>
      <c r="S86" s="346"/>
    </row>
    <row r="87" spans="3:31" x14ac:dyDescent="0.2">
      <c r="J87" s="285"/>
      <c r="K87" s="285"/>
      <c r="L87" s="286"/>
      <c r="M87" s="285"/>
      <c r="N87" s="283"/>
      <c r="O87" s="285"/>
      <c r="P87" s="335"/>
      <c r="Q87" s="259"/>
      <c r="R87" s="347"/>
      <c r="S87" s="347"/>
    </row>
    <row r="88" spans="3:31" x14ac:dyDescent="0.2">
      <c r="D88" s="281" t="s">
        <v>100</v>
      </c>
      <c r="J88" s="282">
        <v>0</v>
      </c>
      <c r="K88" s="283" t="s">
        <v>11</v>
      </c>
      <c r="L88" s="286">
        <f>IF(OR($A$1&lt;1,$A$1&gt;7),0,HLOOKUP($A$1,TABLE,+AB53+1))</f>
        <v>1.3358999999999999</v>
      </c>
      <c r="M88" s="285"/>
      <c r="N88" s="283" t="s">
        <v>352</v>
      </c>
      <c r="O88" s="285"/>
      <c r="P88" s="335">
        <f>IF(ISTEXT(+L88),"   N/A",ABS(+$L88-$J88))</f>
        <v>1.3358999999999999</v>
      </c>
      <c r="Q88" s="259"/>
      <c r="R88" s="345"/>
      <c r="S88" s="345"/>
      <c r="Z88" s="799"/>
    </row>
    <row r="89" spans="3:31" x14ac:dyDescent="0.2">
      <c r="J89" s="285"/>
      <c r="K89" s="285"/>
      <c r="L89" s="286">
        <f>IF(OR($A$1&lt;1,$A$1&gt;7),0,HLOOKUP($A$1,TABLE,+AB54+1))</f>
        <v>33.54</v>
      </c>
      <c r="M89" s="285"/>
      <c r="N89" s="283" t="s">
        <v>338</v>
      </c>
      <c r="O89" s="285"/>
      <c r="P89" s="335">
        <f>IF(ISTEXT(+L89),"   N/A",ABS(+$L89-$J88))</f>
        <v>33.54</v>
      </c>
      <c r="Q89" s="259"/>
      <c r="R89" s="345"/>
      <c r="S89" s="345"/>
      <c r="Z89" s="799"/>
    </row>
    <row r="90" spans="3:31" x14ac:dyDescent="0.2">
      <c r="J90" s="285"/>
      <c r="K90" s="285"/>
      <c r="L90" s="286"/>
      <c r="M90" s="285"/>
      <c r="N90" s="283"/>
      <c r="O90" s="285"/>
      <c r="P90" s="335"/>
      <c r="Q90" s="259"/>
      <c r="R90" s="347"/>
      <c r="S90" s="347"/>
    </row>
    <row r="91" spans="3:31" x14ac:dyDescent="0.2">
      <c r="D91" s="281" t="s">
        <v>62</v>
      </c>
      <c r="J91" s="282">
        <v>0</v>
      </c>
      <c r="K91" s="283" t="s">
        <v>11</v>
      </c>
      <c r="L91" s="286">
        <f>IF(OR($A$1&lt;1,$A$1&gt;7),0,HLOOKUP($A$1,TABLE,+AB55+1))</f>
        <v>4.4434000000000005</v>
      </c>
      <c r="M91" s="285"/>
      <c r="N91" s="283" t="s">
        <v>352</v>
      </c>
      <c r="O91" s="285"/>
      <c r="P91" s="335">
        <f>IF(ISTEXT(+L91),"   N/A",ABS(+$L91-$J91))</f>
        <v>4.4434000000000005</v>
      </c>
      <c r="Q91" s="259"/>
      <c r="R91" s="345"/>
      <c r="S91" s="345"/>
    </row>
    <row r="92" spans="3:31" x14ac:dyDescent="0.2">
      <c r="J92" s="285"/>
      <c r="K92" s="285"/>
      <c r="L92" s="286">
        <f>IF(OR($A$1&lt;1,$A$1&gt;7),0,HLOOKUP($A$1,TABLE,+AB56+1))</f>
        <v>18.0974</v>
      </c>
      <c r="M92" s="285"/>
      <c r="N92" s="283" t="s">
        <v>338</v>
      </c>
      <c r="O92" s="285"/>
      <c r="P92" s="335">
        <f>IF(ISTEXT(+L92),"   N/A",ABS(+$L92-$J91))</f>
        <v>18.0974</v>
      </c>
      <c r="Q92" s="259"/>
      <c r="R92" s="345"/>
      <c r="S92" s="345"/>
    </row>
    <row r="93" spans="3:31" x14ac:dyDescent="0.2">
      <c r="J93" s="285"/>
      <c r="K93" s="285"/>
      <c r="L93" s="286"/>
      <c r="M93" s="285"/>
      <c r="N93" s="283"/>
      <c r="O93" s="285"/>
      <c r="P93" s="335"/>
      <c r="Q93" s="259"/>
      <c r="R93" s="347"/>
      <c r="S93" s="347"/>
      <c r="Z93" s="557"/>
      <c r="AA93" s="788"/>
      <c r="AC93" s="797"/>
    </row>
    <row r="94" spans="3:31" x14ac:dyDescent="0.2">
      <c r="D94" s="281" t="s">
        <v>492</v>
      </c>
      <c r="J94" s="282">
        <v>0</v>
      </c>
      <c r="K94" s="283" t="s">
        <v>11</v>
      </c>
      <c r="L94" s="286">
        <f>IF(OR($A$1&lt;1,$A$1&gt;7),0,HLOOKUP($A$1,TABLE,+AB57+1))</f>
        <v>3.2081</v>
      </c>
      <c r="M94" s="285"/>
      <c r="N94" s="283" t="s">
        <v>352</v>
      </c>
      <c r="O94" s="285"/>
      <c r="P94" s="335">
        <f>IF(ISTEXT(+L94),"   N/A",ABS(+$L94-$J94))</f>
        <v>3.2081</v>
      </c>
      <c r="Q94" s="259"/>
      <c r="R94" s="345"/>
      <c r="S94" s="345"/>
      <c r="Z94" s="557"/>
      <c r="AA94" s="788"/>
      <c r="AC94" s="797"/>
      <c r="AD94" s="797"/>
    </row>
    <row r="95" spans="3:31" x14ac:dyDescent="0.2">
      <c r="D95" s="281"/>
      <c r="J95" s="285"/>
      <c r="K95" s="283"/>
      <c r="L95" s="286">
        <f>IF(OR($A$1&lt;1,$A$1&gt;7),0,HLOOKUP($A$1,TABLE,+AB58+1))</f>
        <v>37.049300000000002</v>
      </c>
      <c r="M95" s="285"/>
      <c r="N95" s="283" t="s">
        <v>338</v>
      </c>
      <c r="O95" s="285"/>
      <c r="P95" s="335">
        <f>IF(ISTEXT(+L95),"   N/A",ABS(+$L95-$J95))</f>
        <v>37.049300000000002</v>
      </c>
      <c r="Q95" s="259"/>
      <c r="R95" s="348"/>
      <c r="S95" s="348"/>
      <c r="Z95" s="557"/>
      <c r="AA95" s="788"/>
      <c r="AC95" s="797"/>
      <c r="AD95" s="797"/>
      <c r="AE95" s="797"/>
    </row>
    <row r="96" spans="3:31" x14ac:dyDescent="0.2">
      <c r="D96" s="281"/>
      <c r="J96" s="285"/>
      <c r="K96" s="283"/>
      <c r="L96" s="286"/>
      <c r="M96" s="285"/>
      <c r="N96" s="283"/>
      <c r="O96" s="285"/>
      <c r="P96" s="335"/>
      <c r="Q96" s="259"/>
      <c r="R96" s="347"/>
      <c r="S96" s="347"/>
      <c r="Z96" s="557"/>
      <c r="AA96" s="788"/>
      <c r="AC96" s="797"/>
    </row>
    <row r="97" spans="3:31" x14ac:dyDescent="0.2">
      <c r="D97" s="254" t="s">
        <v>198</v>
      </c>
      <c r="J97" s="282">
        <v>0</v>
      </c>
      <c r="K97" s="283" t="s">
        <v>11</v>
      </c>
      <c r="L97" s="286">
        <f>IF(OR($A$1&lt;1,$A$1&gt;7),0,HLOOKUP($A$1,TABLE,+AB59+1))</f>
        <v>12.481999999999999</v>
      </c>
      <c r="M97" s="285"/>
      <c r="N97" s="283" t="s">
        <v>352</v>
      </c>
      <c r="O97" s="285"/>
      <c r="P97" s="335">
        <f>IF(ISTEXT(+L97),"   N/A",ABS(+$L97-$J97))</f>
        <v>12.481999999999999</v>
      </c>
      <c r="Q97" s="259"/>
      <c r="R97" s="348"/>
      <c r="S97" s="348"/>
      <c r="Z97" s="557"/>
      <c r="AA97" s="788"/>
      <c r="AC97" s="797"/>
      <c r="AD97" s="797"/>
    </row>
    <row r="98" spans="3:31" x14ac:dyDescent="0.2">
      <c r="J98" s="285" t="s">
        <v>20</v>
      </c>
      <c r="K98" s="285"/>
      <c r="L98" s="286">
        <f>IF(OR($A$1&lt;1,$A$1&gt;7),0,HLOOKUP($A$1,TABLE,+AB60+1))</f>
        <v>33.680100000000003</v>
      </c>
      <c r="M98" s="285"/>
      <c r="N98" s="283" t="s">
        <v>338</v>
      </c>
      <c r="O98" s="285"/>
      <c r="P98" s="335">
        <f>IF(ISTEXT(+L98),"   N/A",ABS(+$L98-$J98))</f>
        <v>33.680100000000003</v>
      </c>
      <c r="Q98" s="259"/>
      <c r="R98" s="349"/>
      <c r="S98" s="349"/>
      <c r="Z98" s="557"/>
      <c r="AA98" s="788"/>
      <c r="AC98" s="797"/>
      <c r="AD98" s="797"/>
      <c r="AE98" s="797"/>
    </row>
    <row r="99" spans="3:31" x14ac:dyDescent="0.2">
      <c r="J99" s="285"/>
      <c r="K99" s="285"/>
      <c r="L99" s="286"/>
      <c r="M99" s="285"/>
      <c r="N99" s="283"/>
      <c r="O99" s="285"/>
      <c r="P99" s="335"/>
      <c r="Q99" s="259"/>
      <c r="R99" s="346"/>
      <c r="S99" s="346"/>
      <c r="Z99" s="799"/>
    </row>
    <row r="100" spans="3:31" x14ac:dyDescent="0.2">
      <c r="D100" s="281" t="s">
        <v>13</v>
      </c>
      <c r="J100" s="282">
        <v>0</v>
      </c>
      <c r="K100" s="283" t="s">
        <v>11</v>
      </c>
      <c r="L100" s="286">
        <f>IF(OR($A$1&lt;1,$A$1&gt;7),0,HLOOKUP($A$1,TABLE,+AB61+1))</f>
        <v>-7.2573999999999996</v>
      </c>
      <c r="M100" s="285"/>
      <c r="N100" s="283" t="s">
        <v>352</v>
      </c>
      <c r="O100" s="285"/>
      <c r="P100" s="335">
        <f>IF(ISTEXT(+L100),"   N/A",ABS(+$L100-$J100))</f>
        <v>7.2573999999999996</v>
      </c>
      <c r="Q100" s="259"/>
      <c r="R100" s="345"/>
      <c r="S100" s="345"/>
      <c r="Z100" s="799"/>
    </row>
    <row r="101" spans="3:31" x14ac:dyDescent="0.2">
      <c r="J101" s="285"/>
      <c r="K101" s="287"/>
      <c r="L101" s="286">
        <f>IF(OR($A$1&lt;1,$A$1&gt;7),0,HLOOKUP($A$1,TABLE,+AB62+1))</f>
        <v>25.811899999999998</v>
      </c>
      <c r="M101" s="285"/>
      <c r="N101" s="283" t="s">
        <v>338</v>
      </c>
      <c r="O101" s="285"/>
      <c r="P101" s="335">
        <f>IF(ISTEXT(+L101),"   N/A",ABS(+$L101-$J101))</f>
        <v>25.811899999999998</v>
      </c>
      <c r="Q101" s="259"/>
      <c r="R101" s="349"/>
      <c r="S101" s="349"/>
      <c r="Z101" s="799"/>
    </row>
    <row r="102" spans="3:31" x14ac:dyDescent="0.2">
      <c r="J102" s="285"/>
      <c r="K102" s="285"/>
      <c r="L102" s="286"/>
      <c r="M102" s="285"/>
      <c r="N102" s="283"/>
      <c r="O102" s="285"/>
      <c r="P102" s="335"/>
      <c r="Q102" s="259"/>
      <c r="R102" s="346"/>
      <c r="S102" s="346"/>
      <c r="Z102" s="799"/>
    </row>
    <row r="103" spans="3:31" ht="18" x14ac:dyDescent="0.25">
      <c r="C103" s="295" t="s">
        <v>241</v>
      </c>
      <c r="R103" s="350"/>
      <c r="S103" s="350"/>
    </row>
    <row r="104" spans="3:31" x14ac:dyDescent="0.2">
      <c r="C104" s="298"/>
      <c r="D104" s="299" t="s">
        <v>490</v>
      </c>
      <c r="R104" s="350"/>
      <c r="S104" s="350"/>
    </row>
    <row r="105" spans="3:31" x14ac:dyDescent="0.2">
      <c r="C105" s="298"/>
      <c r="D105" s="299" t="s">
        <v>491</v>
      </c>
      <c r="R105" s="350"/>
      <c r="S105" s="350"/>
    </row>
    <row r="106" spans="3:31" x14ac:dyDescent="0.2">
      <c r="R106" s="350"/>
      <c r="S106" s="350"/>
    </row>
    <row r="107" spans="3:31" x14ac:dyDescent="0.2">
      <c r="C107" s="300" t="s">
        <v>262</v>
      </c>
      <c r="D107" s="301"/>
      <c r="E107" s="301"/>
      <c r="F107" s="301"/>
      <c r="G107" s="301"/>
      <c r="H107" s="301"/>
      <c r="I107" s="301"/>
      <c r="J107" s="302"/>
      <c r="R107" s="350"/>
      <c r="S107" s="350"/>
    </row>
    <row r="108" spans="3:31" x14ac:dyDescent="0.2">
      <c r="C108" s="303"/>
      <c r="D108" s="304" t="s">
        <v>281</v>
      </c>
      <c r="E108" s="269"/>
      <c r="F108" s="269"/>
      <c r="G108" s="269"/>
      <c r="H108" s="269"/>
      <c r="I108" s="269"/>
      <c r="J108" s="305"/>
      <c r="R108" s="350"/>
      <c r="S108" s="350"/>
    </row>
    <row r="109" spans="3:31" x14ac:dyDescent="0.2">
      <c r="C109" s="303"/>
      <c r="D109" s="269"/>
      <c r="E109" s="269"/>
      <c r="F109" s="269"/>
      <c r="G109" s="269"/>
      <c r="H109" s="269"/>
      <c r="I109" s="269"/>
      <c r="J109" s="305"/>
      <c r="R109" s="350"/>
      <c r="S109" s="350"/>
    </row>
    <row r="110" spans="3:31" x14ac:dyDescent="0.2">
      <c r="C110" s="303"/>
      <c r="D110" s="306" t="s">
        <v>243</v>
      </c>
      <c r="E110" s="269"/>
      <c r="F110" s="269"/>
      <c r="G110" s="307" t="s">
        <v>19</v>
      </c>
      <c r="H110" s="308"/>
      <c r="I110" s="269"/>
      <c r="J110" s="305"/>
      <c r="R110" s="350"/>
      <c r="S110" s="350"/>
    </row>
    <row r="111" spans="3:31" x14ac:dyDescent="0.2">
      <c r="C111" s="303"/>
      <c r="D111" s="309" t="s">
        <v>244</v>
      </c>
      <c r="E111" s="269"/>
      <c r="F111" s="269"/>
      <c r="G111" s="269"/>
      <c r="H111" s="310"/>
      <c r="I111" s="269"/>
      <c r="J111" s="305"/>
      <c r="R111" s="350"/>
      <c r="S111" s="350"/>
    </row>
    <row r="112" spans="3:31" x14ac:dyDescent="0.2">
      <c r="C112" s="303"/>
      <c r="D112" s="306" t="s">
        <v>245</v>
      </c>
      <c r="E112" s="269"/>
      <c r="F112" s="269"/>
      <c r="G112" s="307" t="s">
        <v>19</v>
      </c>
      <c r="H112" s="308"/>
      <c r="I112" s="269"/>
      <c r="J112" s="305"/>
      <c r="R112" s="350"/>
      <c r="S112" s="350"/>
    </row>
    <row r="113" spans="3:19" x14ac:dyDescent="0.2">
      <c r="C113" s="303"/>
      <c r="D113" s="309" t="s">
        <v>246</v>
      </c>
      <c r="E113" s="269"/>
      <c r="F113" s="269"/>
      <c r="G113" s="269"/>
      <c r="H113" s="310"/>
      <c r="I113" s="269"/>
      <c r="J113" s="305"/>
      <c r="R113" s="350"/>
      <c r="S113" s="350"/>
    </row>
    <row r="114" spans="3:19" x14ac:dyDescent="0.2">
      <c r="C114" s="303"/>
      <c r="D114" s="309"/>
      <c r="E114" s="269"/>
      <c r="F114" s="269"/>
      <c r="G114" s="269"/>
      <c r="H114" s="310"/>
      <c r="I114" s="269"/>
      <c r="J114" s="305"/>
      <c r="R114" s="350"/>
      <c r="S114" s="350"/>
    </row>
    <row r="115" spans="3:19" x14ac:dyDescent="0.2">
      <c r="C115" s="303"/>
      <c r="D115" s="306" t="s">
        <v>247</v>
      </c>
      <c r="E115" s="269"/>
      <c r="F115" s="269"/>
      <c r="G115" s="307" t="s">
        <v>19</v>
      </c>
      <c r="H115" s="308"/>
      <c r="I115" s="269"/>
      <c r="J115" s="305"/>
      <c r="R115" s="350"/>
      <c r="S115" s="350"/>
    </row>
    <row r="116" spans="3:19" x14ac:dyDescent="0.2">
      <c r="C116" s="303"/>
      <c r="D116" s="309" t="s">
        <v>248</v>
      </c>
      <c r="E116" s="269"/>
      <c r="F116" s="269"/>
      <c r="G116" s="269"/>
      <c r="H116" s="310"/>
      <c r="I116" s="269"/>
      <c r="J116" s="305"/>
      <c r="R116" s="350"/>
      <c r="S116" s="350"/>
    </row>
    <row r="117" spans="3:19" x14ac:dyDescent="0.2">
      <c r="C117" s="303"/>
      <c r="D117" s="306" t="s">
        <v>249</v>
      </c>
      <c r="E117" s="269"/>
      <c r="F117" s="269"/>
      <c r="G117" s="307" t="s">
        <v>19</v>
      </c>
      <c r="H117" s="308"/>
      <c r="I117" s="269"/>
      <c r="J117" s="305"/>
      <c r="R117" s="350"/>
      <c r="S117" s="350"/>
    </row>
    <row r="118" spans="3:19" x14ac:dyDescent="0.2">
      <c r="C118" s="303"/>
      <c r="D118" s="309" t="s">
        <v>250</v>
      </c>
      <c r="E118" s="269"/>
      <c r="F118" s="269"/>
      <c r="G118" s="269"/>
      <c r="H118" s="310"/>
      <c r="I118" s="269"/>
      <c r="J118" s="305"/>
      <c r="R118" s="350"/>
      <c r="S118" s="350"/>
    </row>
    <row r="119" spans="3:19" x14ac:dyDescent="0.2">
      <c r="C119" s="303"/>
      <c r="D119" s="309"/>
      <c r="E119" s="269"/>
      <c r="F119" s="269"/>
      <c r="G119" s="269"/>
      <c r="H119" s="310"/>
      <c r="I119" s="269"/>
      <c r="J119" s="305"/>
      <c r="R119" s="350"/>
      <c r="S119" s="350"/>
    </row>
    <row r="120" spans="3:19" x14ac:dyDescent="0.2">
      <c r="C120" s="303"/>
      <c r="D120" s="311" t="s">
        <v>251</v>
      </c>
      <c r="E120" s="269"/>
      <c r="F120" s="269"/>
      <c r="G120" s="307" t="s">
        <v>19</v>
      </c>
      <c r="H120" s="308"/>
      <c r="I120" s="269"/>
      <c r="J120" s="305"/>
      <c r="R120" s="350"/>
      <c r="S120" s="350"/>
    </row>
    <row r="121" spans="3:19" x14ac:dyDescent="0.2">
      <c r="C121" s="303"/>
      <c r="D121" s="309" t="s">
        <v>252</v>
      </c>
      <c r="E121" s="269"/>
      <c r="F121" s="269"/>
      <c r="G121" s="269"/>
      <c r="H121" s="310"/>
      <c r="I121" s="269"/>
      <c r="J121" s="305"/>
      <c r="R121" s="350"/>
      <c r="S121" s="350"/>
    </row>
    <row r="122" spans="3:19" x14ac:dyDescent="0.2">
      <c r="C122" s="303"/>
      <c r="D122" s="311" t="s">
        <v>253</v>
      </c>
      <c r="E122" s="269"/>
      <c r="F122" s="269"/>
      <c r="G122" s="307" t="s">
        <v>19</v>
      </c>
      <c r="H122" s="308"/>
      <c r="I122" s="269"/>
      <c r="J122" s="305"/>
      <c r="R122" s="350"/>
      <c r="S122" s="350"/>
    </row>
    <row r="123" spans="3:19" x14ac:dyDescent="0.2">
      <c r="C123" s="303"/>
      <c r="D123" s="309" t="s">
        <v>254</v>
      </c>
      <c r="E123" s="269"/>
      <c r="F123" s="269"/>
      <c r="G123" s="269"/>
      <c r="H123" s="310"/>
      <c r="I123" s="269"/>
      <c r="J123" s="305"/>
      <c r="R123" s="350"/>
      <c r="S123" s="350"/>
    </row>
    <row r="124" spans="3:19" x14ac:dyDescent="0.2">
      <c r="C124" s="303"/>
      <c r="D124" s="309"/>
      <c r="E124" s="269"/>
      <c r="F124" s="269"/>
      <c r="G124" s="269"/>
      <c r="H124" s="310"/>
      <c r="I124" s="269"/>
      <c r="J124" s="305"/>
      <c r="R124" s="350"/>
      <c r="S124" s="350"/>
    </row>
    <row r="125" spans="3:19" x14ac:dyDescent="0.2">
      <c r="C125" s="303"/>
      <c r="D125" s="306" t="s">
        <v>255</v>
      </c>
      <c r="E125" s="269"/>
      <c r="F125" s="269"/>
      <c r="G125" s="307" t="s">
        <v>19</v>
      </c>
      <c r="H125" s="308"/>
      <c r="I125" s="269"/>
      <c r="J125" s="305"/>
      <c r="R125" s="350"/>
      <c r="S125" s="350"/>
    </row>
    <row r="126" spans="3:19" x14ac:dyDescent="0.2">
      <c r="C126" s="303"/>
      <c r="D126" s="309" t="s">
        <v>256</v>
      </c>
      <c r="E126" s="269"/>
      <c r="F126" s="269"/>
      <c r="G126" s="269"/>
      <c r="H126" s="310"/>
      <c r="I126" s="269"/>
      <c r="J126" s="305"/>
      <c r="R126" s="350"/>
      <c r="S126" s="350"/>
    </row>
    <row r="127" spans="3:19" x14ac:dyDescent="0.2">
      <c r="C127" s="303"/>
      <c r="D127" s="306" t="s">
        <v>257</v>
      </c>
      <c r="E127" s="269"/>
      <c r="F127" s="269"/>
      <c r="G127" s="307" t="s">
        <v>19</v>
      </c>
      <c r="H127" s="308"/>
      <c r="I127" s="269"/>
      <c r="J127" s="305"/>
      <c r="R127" s="350"/>
      <c r="S127" s="350"/>
    </row>
    <row r="128" spans="3:19" x14ac:dyDescent="0.2">
      <c r="C128" s="303"/>
      <c r="D128" s="309" t="s">
        <v>263</v>
      </c>
      <c r="E128" s="269"/>
      <c r="F128" s="269"/>
      <c r="G128" s="269"/>
      <c r="H128" s="310"/>
      <c r="I128" s="269"/>
      <c r="J128" s="305"/>
      <c r="R128" s="350"/>
      <c r="S128" s="350"/>
    </row>
    <row r="129" spans="3:19" x14ac:dyDescent="0.2">
      <c r="C129" s="303"/>
      <c r="D129" s="312"/>
      <c r="E129" s="269"/>
      <c r="F129" s="269"/>
      <c r="G129" s="269"/>
      <c r="H129" s="310"/>
      <c r="I129" s="269"/>
      <c r="J129" s="305"/>
      <c r="R129" s="350"/>
      <c r="S129" s="350"/>
    </row>
    <row r="130" spans="3:19" x14ac:dyDescent="0.2">
      <c r="C130" s="303"/>
      <c r="D130" s="306" t="s">
        <v>258</v>
      </c>
      <c r="E130" s="269"/>
      <c r="F130" s="269"/>
      <c r="G130" s="307" t="s">
        <v>19</v>
      </c>
      <c r="H130" s="308"/>
      <c r="I130" s="269"/>
      <c r="J130" s="305"/>
      <c r="R130" s="350"/>
      <c r="S130" s="350"/>
    </row>
    <row r="131" spans="3:19" x14ac:dyDescent="0.2">
      <c r="C131" s="303"/>
      <c r="D131" s="309" t="s">
        <v>259</v>
      </c>
      <c r="E131" s="269"/>
      <c r="F131" s="269"/>
      <c r="G131" s="269"/>
      <c r="H131" s="310"/>
      <c r="I131" s="269"/>
      <c r="J131" s="305"/>
      <c r="R131" s="350"/>
      <c r="S131" s="350"/>
    </row>
    <row r="132" spans="3:19" x14ac:dyDescent="0.2">
      <c r="C132" s="303"/>
      <c r="D132" s="306" t="s">
        <v>260</v>
      </c>
      <c r="E132" s="269"/>
      <c r="F132" s="269"/>
      <c r="G132" s="307" t="s">
        <v>19</v>
      </c>
      <c r="H132" s="308"/>
      <c r="I132" s="269"/>
      <c r="J132" s="305"/>
      <c r="R132" s="350"/>
      <c r="S132" s="350"/>
    </row>
    <row r="133" spans="3:19" x14ac:dyDescent="0.2">
      <c r="C133" s="303"/>
      <c r="D133" s="309" t="s">
        <v>264</v>
      </c>
      <c r="E133" s="269"/>
      <c r="F133" s="269"/>
      <c r="G133" s="269"/>
      <c r="H133" s="310"/>
      <c r="I133" s="269"/>
      <c r="J133" s="305"/>
      <c r="R133" s="350"/>
      <c r="S133" s="350"/>
    </row>
    <row r="134" spans="3:19" x14ac:dyDescent="0.2">
      <c r="C134" s="303"/>
      <c r="D134" s="312"/>
      <c r="E134" s="269"/>
      <c r="F134" s="269"/>
      <c r="G134" s="269"/>
      <c r="H134" s="310"/>
      <c r="I134" s="269"/>
      <c r="J134" s="305"/>
      <c r="R134" s="350"/>
      <c r="S134" s="350"/>
    </row>
    <row r="135" spans="3:19" x14ac:dyDescent="0.2">
      <c r="C135" s="303"/>
      <c r="D135" s="306" t="s">
        <v>495</v>
      </c>
      <c r="E135" s="269"/>
      <c r="F135" s="269"/>
      <c r="G135" s="307" t="s">
        <v>19</v>
      </c>
      <c r="H135" s="308"/>
      <c r="I135" s="269"/>
      <c r="J135" s="305"/>
      <c r="R135" s="350"/>
      <c r="S135" s="350"/>
    </row>
    <row r="136" spans="3:19" x14ac:dyDescent="0.2">
      <c r="C136" s="303"/>
      <c r="D136" s="309" t="s">
        <v>261</v>
      </c>
      <c r="E136" s="269"/>
      <c r="F136" s="269"/>
      <c r="G136" s="269"/>
      <c r="H136" s="310"/>
      <c r="I136" s="269"/>
      <c r="J136" s="305"/>
      <c r="R136" s="350"/>
      <c r="S136" s="350"/>
    </row>
    <row r="137" spans="3:19" x14ac:dyDescent="0.2">
      <c r="C137" s="303"/>
      <c r="D137" s="306" t="s">
        <v>494</v>
      </c>
      <c r="E137" s="269"/>
      <c r="F137" s="269"/>
      <c r="G137" s="307" t="s">
        <v>19</v>
      </c>
      <c r="H137" s="308"/>
      <c r="I137" s="269"/>
      <c r="J137" s="305"/>
      <c r="R137" s="350"/>
      <c r="S137" s="350"/>
    </row>
    <row r="138" spans="3:19" x14ac:dyDescent="0.2">
      <c r="C138" s="303"/>
      <c r="D138" s="309" t="s">
        <v>265</v>
      </c>
      <c r="E138" s="269"/>
      <c r="F138" s="269"/>
      <c r="G138" s="269"/>
      <c r="H138" s="310"/>
      <c r="I138" s="269"/>
      <c r="J138" s="305"/>
      <c r="R138" s="350"/>
      <c r="S138" s="350"/>
    </row>
    <row r="139" spans="3:19" x14ac:dyDescent="0.2">
      <c r="C139" s="303"/>
      <c r="D139" s="269"/>
      <c r="E139" s="269"/>
      <c r="F139" s="269"/>
      <c r="G139" s="269"/>
      <c r="H139" s="310"/>
      <c r="I139" s="269"/>
      <c r="J139" s="305"/>
      <c r="R139" s="350"/>
      <c r="S139" s="350"/>
    </row>
    <row r="140" spans="3:19" x14ac:dyDescent="0.2">
      <c r="C140" s="303"/>
      <c r="D140" s="306" t="s">
        <v>191</v>
      </c>
      <c r="E140" s="269"/>
      <c r="F140" s="269"/>
      <c r="G140" s="269"/>
      <c r="H140" s="310"/>
      <c r="I140" s="269"/>
      <c r="J140" s="305"/>
      <c r="R140" s="350"/>
      <c r="S140" s="350"/>
    </row>
    <row r="141" spans="3:19" x14ac:dyDescent="0.2">
      <c r="C141" s="303"/>
      <c r="D141" s="309" t="s">
        <v>297</v>
      </c>
      <c r="E141" s="269"/>
      <c r="F141" s="269"/>
      <c r="G141" s="307" t="s">
        <v>19</v>
      </c>
      <c r="H141" s="308"/>
      <c r="I141" s="269"/>
      <c r="J141" s="305"/>
      <c r="R141" s="350"/>
      <c r="S141" s="350"/>
    </row>
    <row r="142" spans="3:19" x14ac:dyDescent="0.2">
      <c r="C142" s="303"/>
      <c r="D142" s="269"/>
      <c r="E142" s="269"/>
      <c r="F142" s="269"/>
      <c r="G142" s="269"/>
      <c r="H142" s="310"/>
      <c r="I142" s="269"/>
      <c r="J142" s="305"/>
      <c r="R142" s="350"/>
      <c r="S142" s="350"/>
    </row>
    <row r="143" spans="3:19" x14ac:dyDescent="0.2">
      <c r="C143" s="303"/>
      <c r="D143" s="269"/>
      <c r="E143" s="269"/>
      <c r="F143" s="269"/>
      <c r="G143" s="269"/>
      <c r="H143" s="310"/>
      <c r="I143" s="269"/>
      <c r="J143" s="305"/>
      <c r="R143" s="350"/>
      <c r="S143" s="350"/>
    </row>
    <row r="144" spans="3:19" x14ac:dyDescent="0.2">
      <c r="C144" s="303"/>
      <c r="D144" s="313" t="s">
        <v>295</v>
      </c>
      <c r="E144" s="314"/>
      <c r="F144" s="314"/>
      <c r="G144" s="313" t="s">
        <v>19</v>
      </c>
      <c r="H144" s="315">
        <f>SUM(H110,H115,H120,H125,H130,H135)-H141</f>
        <v>0</v>
      </c>
      <c r="I144" s="269"/>
      <c r="J144" s="305"/>
      <c r="R144" s="350"/>
      <c r="S144" s="350"/>
    </row>
    <row r="145" spans="3:20" x14ac:dyDescent="0.2">
      <c r="C145" s="303"/>
      <c r="D145" s="269"/>
      <c r="E145" s="269"/>
      <c r="F145" s="269"/>
      <c r="G145" s="316"/>
      <c r="H145" s="317"/>
      <c r="I145" s="269"/>
      <c r="J145" s="305"/>
      <c r="R145" s="350"/>
      <c r="S145" s="350"/>
    </row>
    <row r="146" spans="3:20" x14ac:dyDescent="0.2">
      <c r="C146" s="303"/>
      <c r="D146" s="313" t="s">
        <v>296</v>
      </c>
      <c r="E146" s="314"/>
      <c r="F146" s="314"/>
      <c r="G146" s="313" t="s">
        <v>19</v>
      </c>
      <c r="H146" s="315">
        <f>SUM(H112,H117,H122,H127,H132,H137)-H141</f>
        <v>0</v>
      </c>
      <c r="I146" s="269"/>
      <c r="J146" s="305"/>
      <c r="R146" s="350"/>
      <c r="S146" s="350"/>
    </row>
    <row r="147" spans="3:20" x14ac:dyDescent="0.2">
      <c r="C147" s="318"/>
      <c r="D147" s="319"/>
      <c r="E147" s="319"/>
      <c r="F147" s="319"/>
      <c r="G147" s="319"/>
      <c r="H147" s="319"/>
      <c r="I147" s="319"/>
      <c r="J147" s="320"/>
      <c r="R147" s="350"/>
      <c r="S147" s="350"/>
    </row>
    <row r="148" spans="3:20" x14ac:dyDescent="0.2">
      <c r="R148" s="350"/>
      <c r="S148" s="350"/>
    </row>
    <row r="149" spans="3:20" x14ac:dyDescent="0.2">
      <c r="R149" s="350"/>
      <c r="S149" s="350"/>
    </row>
    <row r="150" spans="3:20" x14ac:dyDescent="0.2">
      <c r="R150" s="350"/>
      <c r="S150" s="350"/>
    </row>
    <row r="151" spans="3:20" x14ac:dyDescent="0.2">
      <c r="D151" s="281" t="s">
        <v>271</v>
      </c>
      <c r="J151" s="321">
        <v>0</v>
      </c>
      <c r="K151" s="283" t="s">
        <v>11</v>
      </c>
      <c r="L151" s="322" t="str">
        <f>IF(OR($A$1&lt;1,$A$1&gt;7),0,HLOOKUP($A$1,TABLE,+AB63+1))</f>
        <v>*</v>
      </c>
      <c r="M151" s="263"/>
      <c r="N151" s="283" t="s">
        <v>352</v>
      </c>
      <c r="O151" s="285"/>
      <c r="P151" s="335" t="str">
        <f>IF(ISTEXT(+L151),"   N/A",ABS(+$L151-$J151))</f>
        <v xml:space="preserve">   N/A</v>
      </c>
      <c r="Q151" s="259"/>
      <c r="R151" s="345"/>
      <c r="S151" s="345"/>
    </row>
    <row r="152" spans="3:20" x14ac:dyDescent="0.2">
      <c r="D152" s="323" t="s">
        <v>496</v>
      </c>
      <c r="J152" s="285"/>
      <c r="K152" s="285"/>
      <c r="L152" s="322" t="str">
        <f>IF(OR($A$1&lt;1,$A$1&gt;7),0,HLOOKUP($A$1,TABLE,+AB64+1))</f>
        <v>*</v>
      </c>
      <c r="M152" s="263"/>
      <c r="N152" s="283" t="s">
        <v>338</v>
      </c>
      <c r="O152" s="285"/>
      <c r="P152" s="335" t="str">
        <f>IF(ISTEXT(+L152),"   N/A",ABS(+$L152-$J151))</f>
        <v xml:space="preserve">   N/A</v>
      </c>
      <c r="Q152" s="259"/>
      <c r="R152" s="349"/>
      <c r="S152" s="349"/>
    </row>
    <row r="153" spans="3:20" x14ac:dyDescent="0.2">
      <c r="R153" s="346"/>
      <c r="S153" s="346"/>
      <c r="T153" s="324"/>
    </row>
    <row r="154" spans="3:20" x14ac:dyDescent="0.2">
      <c r="R154" s="350"/>
      <c r="S154" s="350"/>
    </row>
    <row r="155" spans="3:20" x14ac:dyDescent="0.2">
      <c r="D155" s="325" t="s">
        <v>293</v>
      </c>
      <c r="J155" s="321">
        <v>0</v>
      </c>
      <c r="K155" s="283" t="s">
        <v>11</v>
      </c>
      <c r="L155" s="322">
        <f>IF(OR($A$1&lt;1,$A$1&gt;7),0,HLOOKUP($A$1,TABLE,+AB65+1))</f>
        <v>6</v>
      </c>
      <c r="M155" s="263"/>
      <c r="N155" s="283" t="s">
        <v>352</v>
      </c>
      <c r="O155" s="285"/>
      <c r="P155" s="335">
        <f>IF(ISTEXT(+L155),"   N/A",ABS(+$L155-$J155))</f>
        <v>6</v>
      </c>
      <c r="Q155" s="259"/>
      <c r="R155" s="345"/>
      <c r="S155" s="345"/>
    </row>
    <row r="156" spans="3:20" x14ac:dyDescent="0.2">
      <c r="D156" s="275" t="s">
        <v>497</v>
      </c>
      <c r="J156" s="285"/>
      <c r="K156" s="285"/>
      <c r="L156" s="322">
        <f>IF(OR($A$1&lt;1,$A$1&gt;7),0,HLOOKUP($A$1,TABLE,+AB66+1))</f>
        <v>18.8</v>
      </c>
      <c r="M156" s="263"/>
      <c r="N156" s="283" t="s">
        <v>338</v>
      </c>
      <c r="O156" s="285"/>
      <c r="P156" s="335">
        <f>IF(ISTEXT(+L156),"   N/A",ABS(+$L156-$J155))</f>
        <v>18.8</v>
      </c>
      <c r="Q156" s="259"/>
      <c r="R156" s="349"/>
      <c r="S156" s="349"/>
    </row>
    <row r="157" spans="3:20" x14ac:dyDescent="0.2">
      <c r="D157" s="326"/>
      <c r="J157" s="285"/>
      <c r="K157" s="285"/>
      <c r="L157" s="322"/>
      <c r="M157" s="263"/>
      <c r="N157" s="283"/>
      <c r="O157" s="285"/>
      <c r="P157" s="335"/>
      <c r="Q157" s="259"/>
      <c r="R157" s="346"/>
      <c r="S157" s="346"/>
    </row>
    <row r="158" spans="3:20" x14ac:dyDescent="0.2">
      <c r="D158" s="326"/>
      <c r="J158" s="285"/>
      <c r="K158" s="285"/>
      <c r="L158" s="322"/>
      <c r="M158" s="263"/>
      <c r="N158" s="283"/>
      <c r="O158" s="285"/>
      <c r="P158" s="335"/>
      <c r="Q158" s="259"/>
      <c r="R158" s="347"/>
      <c r="S158" s="347"/>
    </row>
    <row r="159" spans="3:20" x14ac:dyDescent="0.2">
      <c r="D159" s="325" t="s">
        <v>294</v>
      </c>
      <c r="J159" s="321">
        <v>0</v>
      </c>
      <c r="K159" s="283" t="s">
        <v>11</v>
      </c>
      <c r="L159" s="322">
        <f>IF(OR($A$1&lt;1,$A$1&gt;7),0,HLOOKUP($A$1,TABLE,+AB67+1))</f>
        <v>6.8000000000000007</v>
      </c>
      <c r="M159" s="263"/>
      <c r="N159" s="283" t="s">
        <v>352</v>
      </c>
      <c r="O159" s="285"/>
      <c r="P159" s="335">
        <f>IF(ISTEXT(+L159),"   N/A",ABS(+$L159-$J159))</f>
        <v>6.8000000000000007</v>
      </c>
      <c r="Q159" s="259"/>
      <c r="R159" s="345"/>
      <c r="S159" s="345"/>
    </row>
    <row r="160" spans="3:20" x14ac:dyDescent="0.2">
      <c r="D160" s="275" t="s">
        <v>498</v>
      </c>
      <c r="J160" s="285"/>
      <c r="K160" s="285"/>
      <c r="L160" s="322">
        <f>IF(OR($A$1&lt;1,$A$1&gt;7),0,HLOOKUP($A$1,TABLE,+AB68+1))</f>
        <v>18.8</v>
      </c>
      <c r="M160" s="263"/>
      <c r="N160" s="283" t="s">
        <v>338</v>
      </c>
      <c r="O160" s="285"/>
      <c r="P160" s="335">
        <f>IF(ISTEXT(+L160),"   N/A",ABS(+$L160-$J159))</f>
        <v>18.8</v>
      </c>
      <c r="Q160" s="259"/>
      <c r="R160" s="349"/>
      <c r="S160" s="349"/>
    </row>
    <row r="161" spans="4:19" x14ac:dyDescent="0.2">
      <c r="D161" s="326"/>
      <c r="J161" s="285"/>
      <c r="K161" s="285"/>
      <c r="L161" s="322"/>
      <c r="M161" s="263"/>
      <c r="N161" s="283"/>
      <c r="O161" s="285"/>
      <c r="P161" s="335"/>
      <c r="Q161" s="259"/>
      <c r="R161" s="346"/>
      <c r="S161" s="346"/>
    </row>
    <row r="162" spans="4:19" x14ac:dyDescent="0.2">
      <c r="D162" s="275"/>
      <c r="R162" s="350"/>
      <c r="S162" s="350"/>
    </row>
    <row r="163" spans="4:19" x14ac:dyDescent="0.2">
      <c r="D163" s="281" t="s">
        <v>266</v>
      </c>
      <c r="G163" s="307" t="s">
        <v>19</v>
      </c>
      <c r="H163" s="327">
        <v>0</v>
      </c>
      <c r="L163" s="254"/>
      <c r="P163" s="337"/>
      <c r="R163" s="350"/>
      <c r="S163" s="350"/>
    </row>
    <row r="164" spans="4:19" x14ac:dyDescent="0.2">
      <c r="D164" s="323" t="s">
        <v>437</v>
      </c>
      <c r="J164" s="321">
        <v>0</v>
      </c>
      <c r="K164" s="283" t="s">
        <v>11</v>
      </c>
      <c r="L164" s="322">
        <f>IF(OR($A$1&lt;1,$A$1&gt;7),0,HLOOKUP($A$1,TABLE,+AB69+1))</f>
        <v>-1.6</v>
      </c>
      <c r="M164" s="263"/>
      <c r="N164" s="283" t="s">
        <v>352</v>
      </c>
      <c r="O164" s="285"/>
      <c r="P164" s="335">
        <f>IF(ISTEXT(+L164),"   N/A",ABS(+$L164-$J164))</f>
        <v>1.6</v>
      </c>
      <c r="Q164" s="259"/>
      <c r="R164" s="345"/>
      <c r="S164" s="345"/>
    </row>
    <row r="165" spans="4:19" x14ac:dyDescent="0.2">
      <c r="D165" s="323" t="s">
        <v>499</v>
      </c>
      <c r="J165" s="285"/>
      <c r="K165" s="285"/>
      <c r="L165" s="322">
        <f>IF(OR($A$1&lt;1,$A$1&gt;7),0,HLOOKUP($A$1,TABLE,+AB70+1))</f>
        <v>33.700000000000003</v>
      </c>
      <c r="M165" s="263"/>
      <c r="N165" s="283" t="s">
        <v>338</v>
      </c>
      <c r="O165" s="285"/>
      <c r="P165" s="335">
        <f>IF(ISTEXT(+L165),"   N/A",ABS(+$L165-$J164))</f>
        <v>33.700000000000003</v>
      </c>
      <c r="Q165" s="259"/>
      <c r="R165" s="349"/>
      <c r="S165" s="349"/>
    </row>
    <row r="166" spans="4:19" x14ac:dyDescent="0.2">
      <c r="J166" s="285"/>
      <c r="K166" s="285"/>
      <c r="L166" s="322"/>
      <c r="M166" s="263"/>
      <c r="N166" s="283"/>
      <c r="O166" s="285"/>
      <c r="P166" s="335"/>
      <c r="Q166" s="259"/>
      <c r="R166" s="346"/>
      <c r="S166" s="346"/>
    </row>
    <row r="167" spans="4:19" x14ac:dyDescent="0.2">
      <c r="R167" s="350"/>
      <c r="S167" s="350"/>
    </row>
    <row r="168" spans="4:19" x14ac:dyDescent="0.2">
      <c r="D168" s="281" t="s">
        <v>267</v>
      </c>
      <c r="G168" s="307" t="s">
        <v>19</v>
      </c>
      <c r="H168" s="327">
        <v>0</v>
      </c>
      <c r="R168" s="350"/>
      <c r="S168" s="350"/>
    </row>
    <row r="169" spans="4:19" x14ac:dyDescent="0.2">
      <c r="D169" s="323" t="s">
        <v>268</v>
      </c>
      <c r="J169" s="321">
        <v>0</v>
      </c>
      <c r="K169" s="283" t="s">
        <v>11</v>
      </c>
      <c r="L169" s="322" t="str">
        <f>IF(OR($A$1&lt;1,$A$1&gt;7),0,HLOOKUP($A$1,TABLE,+AB71+1))</f>
        <v>*</v>
      </c>
      <c r="M169" s="263"/>
      <c r="N169" s="283" t="s">
        <v>352</v>
      </c>
      <c r="O169" s="285"/>
      <c r="P169" s="335" t="str">
        <f>IF(ISTEXT(+L169),"   N/A",ABS(+$L169-$J169))</f>
        <v xml:space="preserve">   N/A</v>
      </c>
      <c r="Q169" s="259"/>
      <c r="R169" s="345"/>
      <c r="S169" s="345"/>
    </row>
    <row r="170" spans="4:19" x14ac:dyDescent="0.2">
      <c r="D170" s="323" t="s">
        <v>500</v>
      </c>
      <c r="J170" s="285"/>
      <c r="K170" s="285"/>
      <c r="L170" s="322" t="str">
        <f>IF(OR($A$1&lt;1,$A$1&gt;7),0,HLOOKUP($A$1,TABLE,+AB72+1))</f>
        <v>*</v>
      </c>
      <c r="M170" s="263"/>
      <c r="N170" s="283" t="s">
        <v>338</v>
      </c>
      <c r="O170" s="285"/>
      <c r="P170" s="335" t="str">
        <f>IF(ISTEXT(+L170),"   N/A",ABS(+$L170-$J169))</f>
        <v xml:space="preserve">   N/A</v>
      </c>
      <c r="Q170" s="259"/>
      <c r="R170" s="349"/>
      <c r="S170" s="349"/>
    </row>
    <row r="171" spans="4:19" x14ac:dyDescent="0.2">
      <c r="J171" s="285"/>
      <c r="K171" s="285"/>
      <c r="L171" s="322"/>
      <c r="M171" s="263"/>
      <c r="N171" s="283"/>
      <c r="O171" s="285"/>
      <c r="P171" s="335"/>
      <c r="Q171" s="259"/>
      <c r="R171" s="346"/>
      <c r="S171" s="346"/>
    </row>
    <row r="172" spans="4:19" x14ac:dyDescent="0.2">
      <c r="R172" s="350"/>
      <c r="S172" s="350"/>
    </row>
    <row r="173" spans="4:19" x14ac:dyDescent="0.2">
      <c r="D173" s="281" t="s">
        <v>269</v>
      </c>
      <c r="G173" s="307" t="s">
        <v>19</v>
      </c>
      <c r="H173" s="327">
        <v>0</v>
      </c>
      <c r="R173" s="350"/>
      <c r="S173" s="350"/>
    </row>
    <row r="174" spans="4:19" x14ac:dyDescent="0.2">
      <c r="D174" s="323" t="s">
        <v>270</v>
      </c>
      <c r="J174" s="321">
        <v>0</v>
      </c>
      <c r="K174" s="283" t="s">
        <v>11</v>
      </c>
      <c r="L174" s="322">
        <f>IF(OR($A$1&lt;1,$A$1&gt;7),0,HLOOKUP($A$1,TABLE,+AB73+1))</f>
        <v>-24.5</v>
      </c>
      <c r="M174" s="263"/>
      <c r="N174" s="283" t="s">
        <v>352</v>
      </c>
      <c r="O174" s="285"/>
      <c r="P174" s="335">
        <f>IF(ISTEXT(+L174),"   N/A",ABS(+$L174-$J174))</f>
        <v>24.5</v>
      </c>
      <c r="Q174" s="259"/>
      <c r="R174" s="345"/>
      <c r="S174" s="345"/>
    </row>
    <row r="175" spans="4:19" x14ac:dyDescent="0.2">
      <c r="D175" s="323" t="s">
        <v>501</v>
      </c>
      <c r="J175" s="285"/>
      <c r="K175" s="285"/>
      <c r="L175" s="322">
        <f>IF(OR($A$1&lt;1,$A$1&gt;7),0,HLOOKUP($A$1,TABLE,+AB74+1))</f>
        <v>1.3</v>
      </c>
      <c r="M175" s="263"/>
      <c r="N175" s="283" t="s">
        <v>338</v>
      </c>
      <c r="O175" s="285"/>
      <c r="P175" s="335">
        <f>IF(ISTEXT(+L175),"   N/A",ABS(+$L175-$J174))</f>
        <v>1.3</v>
      </c>
      <c r="Q175" s="259"/>
      <c r="R175" s="349"/>
      <c r="S175" s="349"/>
    </row>
    <row r="176" spans="4:19" x14ac:dyDescent="0.2">
      <c r="D176" s="325"/>
      <c r="J176" s="285"/>
      <c r="K176" s="285"/>
      <c r="L176" s="322"/>
      <c r="M176" s="263"/>
      <c r="N176" s="283"/>
      <c r="O176" s="285"/>
      <c r="P176" s="335"/>
      <c r="Q176" s="259"/>
      <c r="R176" s="346"/>
      <c r="S176" s="346"/>
    </row>
    <row r="177" spans="4:19" x14ac:dyDescent="0.2">
      <c r="D177" s="281" t="s">
        <v>364</v>
      </c>
      <c r="G177" s="307" t="s">
        <v>19</v>
      </c>
      <c r="H177" s="327">
        <v>0</v>
      </c>
      <c r="R177" s="350"/>
      <c r="S177" s="350"/>
    </row>
    <row r="178" spans="4:19" x14ac:dyDescent="0.2">
      <c r="D178" s="323" t="s">
        <v>365</v>
      </c>
      <c r="J178" s="321">
        <v>0</v>
      </c>
      <c r="K178" s="283" t="s">
        <v>11</v>
      </c>
      <c r="L178" s="322">
        <f>IF(OR($A$1&lt;1,$A$1&gt;7),0,HLOOKUP($A$1,TABLE,+AB75+1))</f>
        <v>0</v>
      </c>
      <c r="M178" s="263"/>
      <c r="N178" s="283" t="s">
        <v>352</v>
      </c>
      <c r="O178" s="285"/>
      <c r="P178" s="335">
        <f>IF(ISTEXT(+L178),"   N/A",ABS(+$L178-$J178))</f>
        <v>0</v>
      </c>
      <c r="Q178" s="259"/>
      <c r="R178" s="345"/>
      <c r="S178" s="345"/>
    </row>
    <row r="179" spans="4:19" x14ac:dyDescent="0.2">
      <c r="D179" s="323" t="s">
        <v>502</v>
      </c>
      <c r="J179" s="285"/>
      <c r="K179" s="285"/>
      <c r="L179" s="322">
        <f>IF(OR($A$1&lt;1,$A$1&gt;7),0,HLOOKUP($A$1,TABLE,+AB76+1))</f>
        <v>31.2</v>
      </c>
      <c r="M179" s="263"/>
      <c r="N179" s="283" t="s">
        <v>338</v>
      </c>
      <c r="O179" s="285"/>
      <c r="P179" s="335">
        <f>IF(ISTEXT(+L179),"   N/A",ABS(+$L179-$J178))</f>
        <v>31.2</v>
      </c>
      <c r="Q179" s="259"/>
      <c r="R179" s="349"/>
      <c r="S179" s="349"/>
    </row>
    <row r="180" spans="4:19" x14ac:dyDescent="0.2">
      <c r="D180" s="325"/>
      <c r="J180" s="285"/>
      <c r="K180" s="285"/>
      <c r="L180" s="322"/>
      <c r="M180" s="263"/>
      <c r="N180" s="283"/>
      <c r="O180" s="285"/>
      <c r="P180" s="335"/>
      <c r="Q180" s="259"/>
      <c r="R180" s="346"/>
      <c r="S180" s="346"/>
    </row>
    <row r="181" spans="4:19" x14ac:dyDescent="0.2">
      <c r="D181" s="325"/>
      <c r="J181" s="285"/>
      <c r="K181" s="285"/>
      <c r="L181" s="322"/>
      <c r="M181" s="263"/>
      <c r="N181" s="283"/>
      <c r="O181" s="285"/>
      <c r="P181" s="335"/>
      <c r="Q181" s="259"/>
      <c r="R181" s="346"/>
      <c r="S181" s="346"/>
    </row>
    <row r="182" spans="4:19" x14ac:dyDescent="0.2">
      <c r="D182" s="328" t="s">
        <v>272</v>
      </c>
      <c r="G182" s="307" t="s">
        <v>19</v>
      </c>
      <c r="H182" s="327">
        <v>0</v>
      </c>
      <c r="R182" s="350"/>
      <c r="S182" s="350"/>
    </row>
    <row r="183" spans="4:19" x14ac:dyDescent="0.2">
      <c r="D183" s="323" t="s">
        <v>273</v>
      </c>
      <c r="J183" s="321">
        <v>0</v>
      </c>
      <c r="K183" s="283" t="s">
        <v>11</v>
      </c>
      <c r="L183" s="322">
        <f>IF(OR($A$1&lt;1,$A$1&gt;7),0,HLOOKUP($A$1,TABLE,+AB77+1))</f>
        <v>5.8000000000000007</v>
      </c>
      <c r="M183" s="263"/>
      <c r="N183" s="283" t="s">
        <v>352</v>
      </c>
      <c r="O183" s="285"/>
      <c r="P183" s="335">
        <f>IF(ISTEXT(+L183),"   N/A",ABS(+$L183-$J183))</f>
        <v>5.8000000000000007</v>
      </c>
      <c r="Q183" s="259"/>
      <c r="R183" s="345"/>
      <c r="S183" s="345"/>
    </row>
    <row r="184" spans="4:19" x14ac:dyDescent="0.2">
      <c r="D184" s="323" t="s">
        <v>503</v>
      </c>
      <c r="J184" s="285"/>
      <c r="K184" s="285"/>
      <c r="L184" s="322">
        <f>IF(OR($A$1&lt;1,$A$1&gt;7),0,HLOOKUP($A$1,TABLE,+AB78+1))</f>
        <v>21.5</v>
      </c>
      <c r="M184" s="263"/>
      <c r="N184" s="283" t="s">
        <v>338</v>
      </c>
      <c r="O184" s="285"/>
      <c r="P184" s="335">
        <f>IF(ISTEXT(+L184),"   N/A",ABS(+$L184-$J183))</f>
        <v>21.5</v>
      </c>
      <c r="Q184" s="259"/>
      <c r="R184" s="349"/>
      <c r="S184" s="349"/>
    </row>
    <row r="185" spans="4:19" x14ac:dyDescent="0.2">
      <c r="D185" s="328"/>
      <c r="J185" s="285"/>
      <c r="K185" s="285"/>
      <c r="L185" s="322"/>
      <c r="M185" s="263"/>
      <c r="N185" s="283"/>
      <c r="O185" s="285"/>
      <c r="P185" s="335"/>
      <c r="Q185" s="259"/>
      <c r="R185" s="346"/>
      <c r="S185" s="346"/>
    </row>
    <row r="186" spans="4:19" x14ac:dyDescent="0.2">
      <c r="R186" s="350"/>
      <c r="S186" s="350"/>
    </row>
    <row r="187" spans="4:19" x14ac:dyDescent="0.2">
      <c r="D187" s="328" t="s">
        <v>230</v>
      </c>
      <c r="G187" s="307" t="s">
        <v>19</v>
      </c>
      <c r="H187" s="327">
        <v>0</v>
      </c>
      <c r="R187" s="350"/>
      <c r="S187" s="350"/>
    </row>
    <row r="188" spans="4:19" x14ac:dyDescent="0.2">
      <c r="D188" s="323" t="s">
        <v>274</v>
      </c>
      <c r="J188" s="321">
        <v>0</v>
      </c>
      <c r="K188" s="283" t="s">
        <v>11</v>
      </c>
      <c r="L188" s="322">
        <f>IF(OR($A$1&lt;1,$A$1&gt;7),0,HLOOKUP($A$1,TABLE,+AB79+1))</f>
        <v>6.1</v>
      </c>
      <c r="M188" s="263"/>
      <c r="N188" s="283" t="s">
        <v>352</v>
      </c>
      <c r="O188" s="285"/>
      <c r="P188" s="335">
        <f>IF(ISTEXT(+L188),"   N/A",ABS(+$L188-$J188))</f>
        <v>6.1</v>
      </c>
      <c r="Q188" s="259"/>
      <c r="R188" s="345"/>
      <c r="S188" s="345"/>
    </row>
    <row r="189" spans="4:19" x14ac:dyDescent="0.2">
      <c r="D189" s="323" t="s">
        <v>503</v>
      </c>
      <c r="J189" s="285"/>
      <c r="K189" s="285"/>
      <c r="L189" s="322">
        <f>IF(OR($A$1&lt;1,$A$1&gt;7),0,HLOOKUP($A$1,TABLE,+AB80+1))</f>
        <v>21.5</v>
      </c>
      <c r="M189" s="263"/>
      <c r="N189" s="283" t="s">
        <v>338</v>
      </c>
      <c r="O189" s="285"/>
      <c r="P189" s="335">
        <f>IF(ISTEXT(+L189),"   N/A",ABS(+$L189-$J188))</f>
        <v>21.5</v>
      </c>
      <c r="Q189" s="259"/>
      <c r="R189" s="349"/>
      <c r="S189" s="349"/>
    </row>
    <row r="190" spans="4:19" x14ac:dyDescent="0.2">
      <c r="J190" s="285"/>
      <c r="K190" s="285"/>
      <c r="L190" s="322"/>
      <c r="M190" s="263"/>
      <c r="N190" s="283"/>
      <c r="O190" s="285"/>
      <c r="P190" s="335"/>
      <c r="Q190" s="259"/>
      <c r="R190" s="343"/>
      <c r="S190" s="343"/>
    </row>
    <row r="64942" spans="18:19" x14ac:dyDescent="0.2">
      <c r="R64942" s="351"/>
      <c r="S64942" s="351"/>
    </row>
  </sheetData>
  <sheetProtection algorithmName="SHA-512" hashValue="KYZJZ/6uG/E0FXUwdpMV3sTQxasBu9tAWMe0g7tPT4KoZk+i8IUHa+0EeqGqqF5qW9DOaLU4X8MOj5J3ysSumA==" saltValue="ti+OGPxsvOYn1GeywYc2EQ==" spinCount="100000" sheet="1" objects="1" scenarios="1"/>
  <mergeCells count="4">
    <mergeCell ref="E3:M3"/>
    <mergeCell ref="O3:Q3"/>
    <mergeCell ref="L9:N9"/>
    <mergeCell ref="R10:S10"/>
  </mergeCells>
  <printOptions horizontalCentered="1" gridLinesSet="0"/>
  <pageMargins left="0.25" right="0.25" top="0.75" bottom="0.75" header="0.3" footer="0.3"/>
  <pageSetup scale="61" orientation="landscape" horizontalDpi="4294967292" r:id="rId1"/>
  <headerFooter>
    <oddFooter>&amp;C&amp;"-,Regular"Page &amp;P of &amp;N</oddFooter>
  </headerFooter>
  <rowBreaks count="3" manualBreakCount="3">
    <brk id="57" min="2" max="18" man="1"/>
    <brk id="102" max="16383" man="1"/>
    <brk id="147" min="2" max="18" man="1"/>
  </rowBreaks>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codeName="Sheet4">
    <tabColor rgb="FF008578"/>
  </sheetPr>
  <dimension ref="A1:AS197"/>
  <sheetViews>
    <sheetView showGridLines="0" zoomScaleNormal="100" workbookViewId="0">
      <pane xSplit="1" ySplit="11" topLeftCell="B12" activePane="bottomRight" state="frozen"/>
      <selection activeCell="B12" sqref="B12"/>
      <selection pane="topRight" activeCell="B12" sqref="B12"/>
      <selection pane="bottomLeft" activeCell="B12" sqref="B12"/>
      <selection pane="bottomRight" activeCell="A7" sqref="A7:XFD7"/>
    </sheetView>
  </sheetViews>
  <sheetFormatPr defaultColWidth="12.42578125" defaultRowHeight="15" x14ac:dyDescent="0.2"/>
  <cols>
    <col min="1" max="1" width="6.140625" style="367" customWidth="1"/>
    <col min="2" max="3" width="2.28515625" style="367" customWidth="1"/>
    <col min="4" max="4" width="11.42578125" style="367" customWidth="1"/>
    <col min="5" max="5" width="25.42578125" style="367" customWidth="1"/>
    <col min="6" max="6" width="7.28515625" style="367" customWidth="1"/>
    <col min="7" max="7" width="2.28515625" style="367" customWidth="1"/>
    <col min="8" max="8" width="19.42578125" style="367" customWidth="1"/>
    <col min="9" max="9" width="2.28515625" style="367" customWidth="1"/>
    <col min="10" max="10" width="9.85546875" style="367" customWidth="1"/>
    <col min="11" max="11" width="3.42578125" style="367" customWidth="1"/>
    <col min="12" max="12" width="14.7109375" style="367" customWidth="1"/>
    <col min="13" max="13" width="2.28515625" style="367" customWidth="1"/>
    <col min="14" max="14" width="14.7109375" style="367" customWidth="1"/>
    <col min="15" max="15" width="2.28515625" style="367" customWidth="1"/>
    <col min="16" max="16" width="14.7109375" style="405" customWidth="1"/>
    <col min="17" max="17" width="2.28515625" style="367" customWidth="1"/>
    <col min="18" max="18" width="12.42578125" style="405" customWidth="1"/>
    <col min="19" max="19" width="32" style="405" customWidth="1"/>
    <col min="20" max="20" width="12.42578125" style="372" customWidth="1"/>
    <col min="21" max="21" width="8.7109375" style="372" customWidth="1"/>
    <col min="22" max="22" width="8.7109375" style="373" customWidth="1"/>
    <col min="23" max="28" width="9.140625" style="801" customWidth="1"/>
    <col min="29" max="31" width="11.5703125" style="798" customWidth="1"/>
    <col min="32" max="34" width="13" style="798" customWidth="1"/>
    <col min="35" max="35" width="12.42578125" style="801"/>
    <col min="36" max="36" width="12.42578125" style="372"/>
    <col min="37" max="16384" width="12.42578125" style="367"/>
  </cols>
  <sheetData>
    <row r="1" spans="1:45" s="244" customFormat="1" ht="18" x14ac:dyDescent="0.25">
      <c r="A1" s="232">
        <f>rev_code</f>
        <v>1</v>
      </c>
      <c r="B1" s="233"/>
      <c r="C1" s="87"/>
      <c r="D1" s="88" t="s">
        <v>504</v>
      </c>
      <c r="E1" s="355"/>
      <c r="F1" s="355"/>
      <c r="G1" s="355"/>
      <c r="H1" s="355"/>
      <c r="I1" s="355"/>
      <c r="J1" s="355"/>
      <c r="K1" s="355"/>
      <c r="L1" s="355"/>
      <c r="M1" s="355"/>
      <c r="N1" s="355"/>
      <c r="O1" s="355"/>
      <c r="P1" s="399"/>
      <c r="Q1" s="355"/>
      <c r="R1" s="399"/>
      <c r="S1" s="406"/>
      <c r="T1" s="242"/>
      <c r="U1" s="242"/>
      <c r="V1" s="243"/>
      <c r="W1" s="803"/>
      <c r="X1" s="803"/>
      <c r="Y1" s="803"/>
      <c r="Z1" s="803"/>
      <c r="AA1" s="803"/>
      <c r="AB1" s="803"/>
      <c r="AC1" s="804"/>
      <c r="AD1" s="804"/>
      <c r="AE1" s="804"/>
      <c r="AF1" s="804"/>
      <c r="AG1" s="804"/>
      <c r="AH1" s="804"/>
      <c r="AI1" s="803"/>
      <c r="AJ1" s="242"/>
    </row>
    <row r="3" spans="1:45" s="244" customFormat="1" ht="18" x14ac:dyDescent="0.25">
      <c r="A3" s="237"/>
      <c r="B3" s="237"/>
      <c r="C3" s="238"/>
      <c r="D3" s="239" t="s">
        <v>0</v>
      </c>
      <c r="E3" s="942" t="str">
        <f>IF(agency="","",agency)</f>
        <v xml:space="preserve"> </v>
      </c>
      <c r="F3" s="942"/>
      <c r="G3" s="942"/>
      <c r="H3" s="942"/>
      <c r="I3" s="942"/>
      <c r="J3" s="942"/>
      <c r="K3" s="942"/>
      <c r="L3" s="942"/>
      <c r="M3" s="942"/>
      <c r="N3" s="240" t="s">
        <v>1</v>
      </c>
      <c r="O3" s="943" t="str">
        <f>IF(date="","",date)</f>
        <v xml:space="preserve"> </v>
      </c>
      <c r="P3" s="943"/>
      <c r="Q3" s="943"/>
      <c r="R3" s="340"/>
      <c r="S3" s="339"/>
      <c r="T3" s="242"/>
      <c r="U3" s="242"/>
      <c r="V3" s="243"/>
      <c r="W3" s="803"/>
      <c r="X3" s="803"/>
      <c r="Y3" s="803"/>
      <c r="Z3" s="803"/>
      <c r="AA3" s="803"/>
      <c r="AB3" s="803"/>
      <c r="AC3" s="804"/>
      <c r="AD3" s="804"/>
      <c r="AE3" s="804"/>
      <c r="AF3" s="804"/>
      <c r="AG3" s="804"/>
      <c r="AH3" s="804"/>
      <c r="AI3" s="803"/>
      <c r="AJ3" s="242"/>
    </row>
    <row r="4" spans="1:45" s="244" customFormat="1" ht="18" x14ac:dyDescent="0.25">
      <c r="A4" s="237"/>
      <c r="B4" s="237"/>
      <c r="C4" s="238"/>
      <c r="D4" s="239"/>
      <c r="E4" s="245"/>
      <c r="F4" s="245"/>
      <c r="G4" s="246"/>
      <c r="H4" s="246"/>
      <c r="I4" s="246"/>
      <c r="J4" s="246"/>
      <c r="K4" s="246"/>
      <c r="L4" s="246"/>
      <c r="M4" s="246"/>
      <c r="N4" s="240"/>
      <c r="O4" s="248"/>
      <c r="P4" s="329"/>
      <c r="Q4" s="246"/>
      <c r="R4" s="340"/>
      <c r="S4" s="339"/>
      <c r="T4" s="242"/>
      <c r="U4" s="242"/>
      <c r="V4" s="243"/>
      <c r="W4" s="803"/>
      <c r="X4" s="803"/>
      <c r="Y4" s="803"/>
      <c r="Z4" s="803"/>
      <c r="AA4" s="803"/>
      <c r="AB4" s="803"/>
      <c r="AC4" s="804"/>
      <c r="AD4" s="804"/>
      <c r="AE4" s="804"/>
      <c r="AF4" s="804"/>
      <c r="AG4" s="804"/>
      <c r="AH4" s="804"/>
      <c r="AI4" s="803"/>
      <c r="AJ4" s="242"/>
    </row>
    <row r="5" spans="1:45" s="98" customFormat="1" ht="24.75" customHeight="1" x14ac:dyDescent="0.25">
      <c r="A5" s="203"/>
      <c r="B5" s="203"/>
      <c r="C5" s="204"/>
      <c r="D5" s="203"/>
      <c r="E5" s="205"/>
      <c r="F5" s="205"/>
      <c r="G5" s="206"/>
      <c r="H5" s="206"/>
      <c r="I5" s="206"/>
      <c r="J5" s="207" t="s">
        <v>60</v>
      </c>
      <c r="K5" s="205"/>
      <c r="L5" s="208"/>
      <c r="M5" s="205"/>
      <c r="N5" s="205" t="str">
        <f>IF(OR($A$1&lt;1,$A$1&gt;7),'READ ME!'!$B$260,CHOOSE($A$1+1,'READ ME!'!$B$260,'READ ME!'!$B$254,'READ ME!'!$B$255,'READ ME!'!$B$256,'READ ME!'!$B$257,'READ ME!'!$B$258,'READ ME!'!$B$259,'READ ME!'!$B$260))</f>
        <v>Under $1,250,000</v>
      </c>
      <c r="O5" s="205"/>
      <c r="P5" s="214"/>
      <c r="Q5" s="209"/>
      <c r="R5" s="353"/>
      <c r="S5" s="341"/>
      <c r="U5" s="249"/>
      <c r="V5" s="251"/>
      <c r="W5" s="805"/>
      <c r="X5" s="805"/>
      <c r="Y5" s="805"/>
      <c r="Z5" s="805"/>
      <c r="AA5" s="805"/>
      <c r="AB5" s="806"/>
      <c r="AC5" s="807"/>
      <c r="AD5" s="807"/>
      <c r="AE5" s="807"/>
      <c r="AF5" s="807"/>
      <c r="AG5" s="807"/>
      <c r="AH5" s="807"/>
      <c r="AI5" s="805"/>
      <c r="AJ5" s="250"/>
      <c r="AK5" s="250"/>
      <c r="AL5" s="250"/>
      <c r="AM5" s="250"/>
      <c r="AN5" s="250"/>
      <c r="AO5" s="250"/>
      <c r="AP5" s="250"/>
      <c r="AQ5" s="250"/>
      <c r="AR5" s="250"/>
      <c r="AS5" s="250"/>
    </row>
    <row r="6" spans="1:45" s="244" customFormat="1" ht="18" x14ac:dyDescent="0.25">
      <c r="B6" s="358"/>
      <c r="C6" s="238"/>
      <c r="D6" s="238"/>
      <c r="E6" s="238"/>
      <c r="F6" s="238"/>
      <c r="G6" s="238"/>
      <c r="H6" s="238"/>
      <c r="I6" s="238"/>
      <c r="J6" s="359"/>
      <c r="K6" s="359"/>
      <c r="L6" s="238"/>
      <c r="M6" s="238"/>
      <c r="N6" s="238"/>
      <c r="O6" s="238"/>
      <c r="P6" s="400"/>
      <c r="R6" s="339"/>
      <c r="S6" s="339"/>
      <c r="T6" s="242"/>
      <c r="U6" s="242"/>
      <c r="V6" s="243"/>
      <c r="W6" s="803"/>
      <c r="X6" s="803"/>
      <c r="Y6" s="803"/>
      <c r="Z6" s="803"/>
      <c r="AA6" s="803"/>
      <c r="AB6" s="803"/>
      <c r="AC6" s="804"/>
      <c r="AD6" s="804"/>
      <c r="AE6" s="804"/>
      <c r="AF6" s="804"/>
      <c r="AG6" s="804"/>
      <c r="AH6" s="804"/>
      <c r="AI6" s="803"/>
      <c r="AJ6" s="242"/>
    </row>
    <row r="7" spans="1:45" s="372" customFormat="1" x14ac:dyDescent="0.2">
      <c r="A7" s="397"/>
      <c r="C7" s="397"/>
      <c r="D7" s="397"/>
      <c r="F7" s="869" t="s">
        <v>436</v>
      </c>
      <c r="G7" s="870"/>
      <c r="H7" s="871">
        <f>+NR</f>
        <v>0</v>
      </c>
      <c r="I7" s="872" t="s">
        <v>493</v>
      </c>
      <c r="J7" s="397"/>
      <c r="K7" s="397"/>
      <c r="L7" s="397"/>
      <c r="M7" s="397"/>
      <c r="N7" s="397"/>
      <c r="O7" s="397"/>
      <c r="P7" s="853"/>
      <c r="Q7" s="397"/>
      <c r="R7" s="853"/>
      <c r="S7" s="405"/>
      <c r="V7" s="373"/>
      <c r="W7" s="801"/>
      <c r="X7" s="801"/>
      <c r="Y7" s="801"/>
      <c r="Z7" s="801"/>
      <c r="AA7" s="801"/>
      <c r="AB7" s="801"/>
      <c r="AC7" s="798"/>
      <c r="AD7" s="798"/>
      <c r="AE7" s="798"/>
      <c r="AF7" s="798"/>
      <c r="AG7" s="798"/>
      <c r="AH7" s="798"/>
      <c r="AI7" s="801"/>
    </row>
    <row r="8" spans="1:45" s="244" customFormat="1" ht="18" x14ac:dyDescent="0.25">
      <c r="A8" s="238"/>
      <c r="C8" s="238"/>
      <c r="D8" s="238"/>
      <c r="F8" s="253"/>
      <c r="G8" s="253"/>
      <c r="H8" s="360"/>
      <c r="I8" s="238"/>
      <c r="J8" s="238"/>
      <c r="K8" s="238"/>
      <c r="L8" s="238"/>
      <c r="M8" s="238"/>
      <c r="N8" s="238"/>
      <c r="O8" s="238"/>
      <c r="P8" s="400"/>
      <c r="Q8" s="238"/>
      <c r="R8" s="400"/>
      <c r="S8" s="339"/>
      <c r="T8" s="242"/>
      <c r="U8" s="242"/>
      <c r="V8" s="243"/>
      <c r="W8" s="803"/>
      <c r="X8" s="803"/>
      <c r="Y8" s="803"/>
      <c r="Z8" s="803"/>
      <c r="AA8" s="803"/>
      <c r="AB8" s="803"/>
      <c r="AC8" s="804"/>
      <c r="AD8" s="804"/>
      <c r="AE8" s="804"/>
      <c r="AF8" s="804"/>
      <c r="AG8" s="804"/>
      <c r="AH8" s="804"/>
      <c r="AI8" s="803"/>
      <c r="AJ8" s="242"/>
    </row>
    <row r="9" spans="1:45" s="391" customFormat="1" x14ac:dyDescent="0.2">
      <c r="H9" s="316" t="s">
        <v>106</v>
      </c>
      <c r="J9" s="390" t="s">
        <v>434</v>
      </c>
      <c r="L9" s="946" t="s">
        <v>3</v>
      </c>
      <c r="M9" s="946"/>
      <c r="N9" s="946"/>
      <c r="P9" s="822" t="s">
        <v>74</v>
      </c>
      <c r="Q9" s="437"/>
      <c r="R9" s="843"/>
      <c r="S9" s="853"/>
      <c r="T9" s="397"/>
      <c r="U9" s="397"/>
      <c r="V9" s="398"/>
      <c r="W9" s="819"/>
      <c r="X9" s="819"/>
      <c r="Y9" s="819"/>
      <c r="Z9" s="819"/>
      <c r="AA9" s="819"/>
      <c r="AB9" s="819"/>
      <c r="AC9" s="821"/>
      <c r="AD9" s="821"/>
      <c r="AE9" s="821"/>
      <c r="AF9" s="821"/>
      <c r="AG9" s="821"/>
      <c r="AH9" s="821"/>
      <c r="AI9" s="819"/>
      <c r="AJ9" s="397"/>
    </row>
    <row r="10" spans="1:45" s="391" customFormat="1" x14ac:dyDescent="0.2">
      <c r="A10" s="854"/>
      <c r="C10" s="855" t="s">
        <v>433</v>
      </c>
      <c r="D10" s="856"/>
      <c r="E10" s="856"/>
      <c r="F10" s="857"/>
      <c r="G10" s="857"/>
      <c r="H10" s="833" t="s">
        <v>482</v>
      </c>
      <c r="I10" s="431"/>
      <c r="J10" s="855" t="s">
        <v>435</v>
      </c>
      <c r="L10" s="849" t="s">
        <v>107</v>
      </c>
      <c r="M10" s="325"/>
      <c r="N10" s="846" t="s">
        <v>7</v>
      </c>
      <c r="P10" s="850" t="s">
        <v>32</v>
      </c>
      <c r="Q10" s="437"/>
      <c r="R10" s="945" t="s">
        <v>105</v>
      </c>
      <c r="S10" s="945"/>
      <c r="T10" s="397"/>
      <c r="U10" s="397"/>
      <c r="V10" s="858"/>
      <c r="W10" s="859"/>
      <c r="X10" s="859"/>
      <c r="Y10" s="859"/>
      <c r="Z10" s="859"/>
      <c r="AA10" s="819"/>
      <c r="AB10" s="819"/>
      <c r="AC10" s="821"/>
      <c r="AD10" s="821"/>
      <c r="AE10" s="821"/>
      <c r="AF10" s="821"/>
      <c r="AG10" s="821"/>
      <c r="AH10" s="821"/>
      <c r="AI10" s="819"/>
      <c r="AJ10" s="397"/>
    </row>
    <row r="11" spans="1:45" s="244" customFormat="1" ht="18" x14ac:dyDescent="0.25">
      <c r="I11" s="361"/>
      <c r="J11" s="362"/>
      <c r="K11" s="362"/>
      <c r="L11" s="363"/>
      <c r="P11" s="401"/>
      <c r="Q11" s="237"/>
      <c r="R11" s="339"/>
      <c r="S11" s="339"/>
      <c r="T11" s="242"/>
      <c r="U11" s="242"/>
      <c r="V11" s="243"/>
      <c r="W11" s="803"/>
      <c r="X11" s="803"/>
      <c r="Y11" s="803"/>
      <c r="Z11" s="803"/>
      <c r="AA11" s="803"/>
      <c r="AB11" s="803"/>
      <c r="AC11" s="804"/>
      <c r="AD11" s="804"/>
      <c r="AE11" s="804"/>
      <c r="AF11" s="804"/>
      <c r="AG11" s="804"/>
      <c r="AH11" s="804"/>
      <c r="AI11" s="803"/>
      <c r="AJ11" s="242"/>
    </row>
    <row r="12" spans="1:45" s="244" customFormat="1" ht="18" x14ac:dyDescent="0.25">
      <c r="I12" s="361"/>
      <c r="J12" s="362"/>
      <c r="K12" s="362"/>
      <c r="L12" s="362"/>
      <c r="P12" s="401"/>
      <c r="Q12" s="237"/>
      <c r="R12" s="339"/>
      <c r="S12" s="339"/>
      <c r="T12" s="242"/>
      <c r="U12" s="242"/>
      <c r="V12" s="243"/>
      <c r="W12" s="803"/>
      <c r="X12" s="803"/>
      <c r="Y12" s="803"/>
      <c r="Z12" s="803"/>
      <c r="AA12" s="809"/>
      <c r="AB12" s="809"/>
      <c r="AC12" s="810" t="s">
        <v>10</v>
      </c>
      <c r="AD12" s="808">
        <v>1250</v>
      </c>
      <c r="AE12" s="808">
        <v>2500</v>
      </c>
      <c r="AF12" s="808">
        <v>5000</v>
      </c>
      <c r="AG12" s="810">
        <v>10000</v>
      </c>
      <c r="AH12" s="810" t="s">
        <v>91</v>
      </c>
      <c r="AI12" s="811"/>
      <c r="AJ12" s="242"/>
    </row>
    <row r="13" spans="1:45" s="244" customFormat="1" ht="18" x14ac:dyDescent="0.25">
      <c r="C13" s="364" t="s">
        <v>442</v>
      </c>
      <c r="D13" s="365"/>
      <c r="E13" s="365"/>
      <c r="F13" s="365"/>
      <c r="G13" s="365"/>
      <c r="H13" s="366"/>
      <c r="I13" s="361"/>
      <c r="J13" s="362"/>
      <c r="K13" s="362"/>
      <c r="L13" s="362"/>
      <c r="P13" s="401"/>
      <c r="Q13" s="237"/>
      <c r="R13" s="339"/>
      <c r="S13" s="339"/>
      <c r="T13" s="242"/>
      <c r="U13" s="242"/>
      <c r="V13" s="243"/>
      <c r="W13" s="803"/>
      <c r="X13" s="803"/>
      <c r="Y13" s="803"/>
      <c r="Z13" s="803"/>
      <c r="AA13" s="809"/>
      <c r="AB13" s="809"/>
      <c r="AC13" s="808">
        <v>1250</v>
      </c>
      <c r="AD13" s="808">
        <v>2500</v>
      </c>
      <c r="AE13" s="808">
        <v>5000</v>
      </c>
      <c r="AF13" s="808">
        <v>10000</v>
      </c>
      <c r="AG13" s="808">
        <v>25000</v>
      </c>
      <c r="AH13" s="808">
        <v>25000</v>
      </c>
      <c r="AI13" s="812"/>
      <c r="AJ13" s="242"/>
    </row>
    <row r="14" spans="1:45" x14ac:dyDescent="0.2">
      <c r="I14" s="368"/>
      <c r="J14" s="369"/>
      <c r="K14" s="370"/>
      <c r="L14" s="370"/>
      <c r="P14" s="402"/>
      <c r="Q14" s="371"/>
      <c r="Z14" s="813" t="s">
        <v>149</v>
      </c>
      <c r="AA14" s="813"/>
      <c r="AB14" s="814"/>
      <c r="AC14" s="815">
        <v>1</v>
      </c>
      <c r="AD14" s="815">
        <v>2</v>
      </c>
      <c r="AE14" s="815">
        <v>3</v>
      </c>
      <c r="AF14" s="815">
        <v>4</v>
      </c>
      <c r="AG14" s="815">
        <v>5</v>
      </c>
      <c r="AH14" s="815">
        <v>6</v>
      </c>
    </row>
    <row r="15" spans="1:45" x14ac:dyDescent="0.2">
      <c r="D15" s="374" t="s">
        <v>376</v>
      </c>
      <c r="G15" s="375" t="s">
        <v>19</v>
      </c>
      <c r="H15" s="376">
        <v>0</v>
      </c>
      <c r="I15" s="368"/>
      <c r="J15" s="377" t="e">
        <f>(H15/NR)*100</f>
        <v>#DIV/0!</v>
      </c>
      <c r="K15" s="378" t="s">
        <v>11</v>
      </c>
      <c r="L15" s="322">
        <f>IF(OR($A$1&lt;1,$A$1&gt;7),0,HLOOKUP($A$1,TABLE,+AB15+1))</f>
        <v>39.459000000000003</v>
      </c>
      <c r="N15" s="379" t="s">
        <v>12</v>
      </c>
      <c r="P15" s="402" t="e">
        <f>IF(ISTEXT(L15),"   N.A.",ABS(L15-J15))</f>
        <v>#DIV/0!</v>
      </c>
      <c r="Q15" s="371"/>
      <c r="R15" s="407"/>
      <c r="S15" s="407"/>
      <c r="Z15" s="816" t="s">
        <v>152</v>
      </c>
      <c r="AA15" s="817" t="s">
        <v>12</v>
      </c>
      <c r="AB15" s="801">
        <v>1</v>
      </c>
      <c r="AC15" s="798">
        <v>39.459000000000003</v>
      </c>
      <c r="AD15" s="798">
        <v>41.997099999999996</v>
      </c>
      <c r="AE15" s="798">
        <v>43.083500000000001</v>
      </c>
      <c r="AF15" s="798">
        <v>47.217500000000001</v>
      </c>
      <c r="AG15" s="798">
        <v>51.248800000000003</v>
      </c>
      <c r="AH15" s="798">
        <v>54.507600000000004</v>
      </c>
      <c r="AI15" s="814"/>
    </row>
    <row r="16" spans="1:45" x14ac:dyDescent="0.2">
      <c r="D16" s="374"/>
      <c r="I16" s="368"/>
      <c r="J16" s="370"/>
      <c r="K16" s="370"/>
      <c r="L16" s="370"/>
      <c r="N16" s="379"/>
      <c r="P16" s="402"/>
      <c r="Q16" s="371"/>
      <c r="R16" s="408"/>
      <c r="S16" s="408"/>
      <c r="Z16" s="816" t="s">
        <v>153</v>
      </c>
      <c r="AA16" s="817" t="s">
        <v>12</v>
      </c>
      <c r="AB16" s="801">
        <v>2</v>
      </c>
      <c r="AC16" s="798">
        <v>4.0917000000000003</v>
      </c>
      <c r="AD16" s="798">
        <v>2.1442999999999999</v>
      </c>
      <c r="AE16" s="798">
        <v>5.0872000000000002</v>
      </c>
      <c r="AF16" s="798">
        <v>3.0615999999999999</v>
      </c>
      <c r="AG16" s="798">
        <v>1.9016999999999999</v>
      </c>
      <c r="AH16" s="798">
        <v>1.3371</v>
      </c>
      <c r="AI16" s="814"/>
    </row>
    <row r="17" spans="2:35" x14ac:dyDescent="0.2">
      <c r="D17" s="374" t="s">
        <v>200</v>
      </c>
      <c r="G17" s="375" t="s">
        <v>19</v>
      </c>
      <c r="H17" s="376">
        <v>0</v>
      </c>
      <c r="I17" s="368"/>
      <c r="J17" s="377" t="e">
        <f>(H17/NR)*100</f>
        <v>#DIV/0!</v>
      </c>
      <c r="K17" s="378" t="s">
        <v>11</v>
      </c>
      <c r="L17" s="322">
        <f>IF(OR($A$1&lt;1,$A$1&gt;7),0,HLOOKUP($A$1,TABLE,+AB16+1))</f>
        <v>4.0917000000000003</v>
      </c>
      <c r="N17" s="379" t="s">
        <v>12</v>
      </c>
      <c r="P17" s="402" t="e">
        <f>IF(ISTEXT(L17),"   N.A.",ABS(L17-J17))</f>
        <v>#DIV/0!</v>
      </c>
      <c r="Q17" s="371"/>
      <c r="R17" s="407"/>
      <c r="S17" s="407"/>
      <c r="Z17" s="816" t="s">
        <v>35</v>
      </c>
      <c r="AA17" s="817" t="s">
        <v>12</v>
      </c>
      <c r="AB17" s="801">
        <v>3</v>
      </c>
      <c r="AC17" s="798">
        <v>43.550699999999999</v>
      </c>
      <c r="AD17" s="798">
        <v>44.141399999999997</v>
      </c>
      <c r="AE17" s="798">
        <v>48.170699999999997</v>
      </c>
      <c r="AF17" s="798">
        <v>50.2791</v>
      </c>
      <c r="AG17" s="798">
        <v>53.150500000000001</v>
      </c>
      <c r="AH17" s="798">
        <v>55.844700000000003</v>
      </c>
      <c r="AI17" s="814"/>
    </row>
    <row r="18" spans="2:35" x14ac:dyDescent="0.2">
      <c r="D18" s="374" t="s">
        <v>432</v>
      </c>
      <c r="I18" s="368"/>
      <c r="J18" s="370"/>
      <c r="K18" s="370"/>
      <c r="L18" s="322"/>
      <c r="N18" s="379"/>
      <c r="P18" s="402"/>
      <c r="Q18" s="371"/>
      <c r="R18" s="409"/>
      <c r="S18" s="409"/>
      <c r="Z18" s="816" t="s">
        <v>154</v>
      </c>
      <c r="AA18" s="817" t="s">
        <v>12</v>
      </c>
      <c r="AB18" s="801">
        <v>4</v>
      </c>
      <c r="AC18" s="798">
        <v>3.1529000000000003</v>
      </c>
      <c r="AD18" s="798">
        <v>3.4639999999999995</v>
      </c>
      <c r="AE18" s="798">
        <v>3.0171999999999999</v>
      </c>
      <c r="AF18" s="798">
        <v>3.1669999999999998</v>
      </c>
      <c r="AG18" s="798">
        <v>2.9152</v>
      </c>
      <c r="AH18" s="798">
        <v>3.0781999999999998</v>
      </c>
      <c r="AI18" s="814"/>
    </row>
    <row r="19" spans="2:35" x14ac:dyDescent="0.2">
      <c r="B19" s="380"/>
      <c r="C19" s="380"/>
      <c r="D19" s="381"/>
      <c r="E19" s="380"/>
      <c r="F19" s="380"/>
      <c r="G19" s="380"/>
      <c r="H19" s="380"/>
      <c r="I19" s="382"/>
      <c r="J19" s="383"/>
      <c r="K19" s="383"/>
      <c r="L19" s="383"/>
      <c r="M19" s="380"/>
      <c r="N19" s="384"/>
      <c r="O19" s="380"/>
      <c r="P19" s="402"/>
      <c r="Q19" s="380"/>
      <c r="R19" s="408"/>
      <c r="S19" s="408"/>
      <c r="Z19" s="816" t="s">
        <v>96</v>
      </c>
      <c r="AA19" s="817" t="s">
        <v>12</v>
      </c>
      <c r="AB19" s="801">
        <v>5</v>
      </c>
      <c r="AC19" s="798">
        <v>0.76660000000000006</v>
      </c>
      <c r="AD19" s="798">
        <v>1.1950000000000001</v>
      </c>
      <c r="AE19" s="798">
        <v>2.0832000000000002</v>
      </c>
      <c r="AF19" s="798">
        <v>1.4406000000000001</v>
      </c>
      <c r="AG19" s="798">
        <v>1.8169999999999999</v>
      </c>
      <c r="AH19" s="798">
        <v>2.0297999999999998</v>
      </c>
      <c r="AI19" s="814"/>
    </row>
    <row r="20" spans="2:35" x14ac:dyDescent="0.2">
      <c r="B20" s="380"/>
      <c r="C20" s="380"/>
      <c r="D20" s="379" t="s">
        <v>35</v>
      </c>
      <c r="E20" s="375"/>
      <c r="F20" s="375"/>
      <c r="G20" s="375" t="s">
        <v>19</v>
      </c>
      <c r="H20" s="385">
        <f>+SUM(H15:H19)</f>
        <v>0</v>
      </c>
      <c r="I20" s="368"/>
      <c r="J20" s="377" t="e">
        <f>(H20/NR)*100</f>
        <v>#DIV/0!</v>
      </c>
      <c r="K20" s="378" t="s">
        <v>11</v>
      </c>
      <c r="L20" s="322">
        <f>IF(OR($A$1&lt;1,$A$1&gt;7),0,HLOOKUP($A$1,TABLE,+AB17+1))</f>
        <v>43.550699999999999</v>
      </c>
      <c r="N20" s="379" t="s">
        <v>12</v>
      </c>
      <c r="P20" s="402" t="e">
        <f>IF(ISTEXT(L20),"   N.A.",ABS(L20-J20))</f>
        <v>#DIV/0!</v>
      </c>
      <c r="Q20" s="371"/>
      <c r="R20" s="407"/>
      <c r="S20" s="407"/>
      <c r="Z20" s="816" t="s">
        <v>39</v>
      </c>
      <c r="AA20" s="817" t="s">
        <v>12</v>
      </c>
      <c r="AB20" s="801">
        <v>6</v>
      </c>
      <c r="AC20" s="798">
        <v>2.3782000000000001</v>
      </c>
      <c r="AD20" s="798">
        <v>3.1246</v>
      </c>
      <c r="AE20" s="798">
        <v>3.5187999999999997</v>
      </c>
      <c r="AF20" s="798">
        <v>3.2133000000000003</v>
      </c>
      <c r="AG20" s="798">
        <v>3.3679000000000001</v>
      </c>
      <c r="AH20" s="798">
        <v>3.6984000000000004</v>
      </c>
      <c r="AI20" s="814"/>
    </row>
    <row r="21" spans="2:35" x14ac:dyDescent="0.2">
      <c r="B21" s="380"/>
      <c r="C21" s="380"/>
      <c r="H21" s="386"/>
      <c r="I21" s="368"/>
      <c r="J21" s="370"/>
      <c r="K21" s="370"/>
      <c r="L21" s="370"/>
      <c r="N21" s="379"/>
      <c r="P21" s="402"/>
      <c r="Q21" s="371"/>
      <c r="R21" s="408"/>
      <c r="S21" s="408"/>
      <c r="Z21" s="816" t="s">
        <v>45</v>
      </c>
      <c r="AA21" s="817" t="s">
        <v>12</v>
      </c>
      <c r="AB21" s="801">
        <v>7</v>
      </c>
      <c r="AC21" s="798">
        <v>0.30760000000000004</v>
      </c>
      <c r="AD21" s="798">
        <v>0.11550000000000001</v>
      </c>
      <c r="AE21" s="798">
        <v>0.12140000000000001</v>
      </c>
      <c r="AF21" s="798">
        <v>0.187</v>
      </c>
      <c r="AG21" s="798">
        <v>0.1404</v>
      </c>
      <c r="AH21" s="798">
        <v>0.1726</v>
      </c>
    </row>
    <row r="22" spans="2:35" x14ac:dyDescent="0.2">
      <c r="D22" s="374" t="s">
        <v>154</v>
      </c>
      <c r="G22" s="375" t="s">
        <v>19</v>
      </c>
      <c r="H22" s="376">
        <v>0</v>
      </c>
      <c r="I22" s="368"/>
      <c r="J22" s="377" t="e">
        <f>(H22/NR)*100</f>
        <v>#DIV/0!</v>
      </c>
      <c r="K22" s="378" t="s">
        <v>11</v>
      </c>
      <c r="L22" s="322">
        <f>IF(OR($A$1&lt;1,$A$1&gt;7),0,HLOOKUP($A$1,TABLE,+AB18+1))</f>
        <v>3.1529000000000003</v>
      </c>
      <c r="N22" s="379" t="s">
        <v>12</v>
      </c>
      <c r="P22" s="402" t="e">
        <f>IF(ISTEXT(L22),"   N.A.",ABS(L22-J22))</f>
        <v>#DIV/0!</v>
      </c>
      <c r="Q22" s="371"/>
      <c r="R22" s="407"/>
      <c r="S22" s="407"/>
      <c r="Z22" s="816" t="s">
        <v>126</v>
      </c>
      <c r="AA22" s="817" t="s">
        <v>12</v>
      </c>
      <c r="AB22" s="801">
        <v>8</v>
      </c>
      <c r="AC22" s="798">
        <v>6.6052999999999997</v>
      </c>
      <c r="AD22" s="798">
        <v>7.8991000000000007</v>
      </c>
      <c r="AE22" s="798">
        <v>8.7406000000000006</v>
      </c>
      <c r="AF22" s="798">
        <v>8.0077999999999996</v>
      </c>
      <c r="AG22" s="798">
        <v>8.2405000000000008</v>
      </c>
      <c r="AH22" s="798">
        <v>8.9789999999999992</v>
      </c>
      <c r="AI22" s="814"/>
    </row>
    <row r="23" spans="2:35" x14ac:dyDescent="0.2">
      <c r="D23" s="374"/>
      <c r="I23" s="368"/>
      <c r="J23" s="370"/>
      <c r="K23" s="370"/>
      <c r="L23" s="370"/>
      <c r="N23" s="379"/>
      <c r="P23" s="402"/>
      <c r="Q23" s="371"/>
      <c r="R23" s="408"/>
      <c r="S23" s="408"/>
      <c r="Z23" s="816" t="s">
        <v>155</v>
      </c>
      <c r="AA23" s="817" t="s">
        <v>12</v>
      </c>
      <c r="AB23" s="801">
        <v>9</v>
      </c>
      <c r="AC23" s="798">
        <v>50.156100000000002</v>
      </c>
      <c r="AD23" s="798">
        <v>52.040500000000002</v>
      </c>
      <c r="AE23" s="798">
        <v>56.911299999999997</v>
      </c>
      <c r="AF23" s="798">
        <v>58.286899999999996</v>
      </c>
      <c r="AG23" s="798">
        <v>61.390999999999998</v>
      </c>
      <c r="AH23" s="798">
        <v>64.823799999999991</v>
      </c>
      <c r="AI23" s="814"/>
    </row>
    <row r="24" spans="2:35" x14ac:dyDescent="0.2">
      <c r="D24" s="374" t="s">
        <v>96</v>
      </c>
      <c r="G24" s="375" t="s">
        <v>19</v>
      </c>
      <c r="H24" s="376">
        <v>0</v>
      </c>
      <c r="I24" s="368"/>
      <c r="J24" s="377" t="e">
        <f>(H24/NR)*100</f>
        <v>#DIV/0!</v>
      </c>
      <c r="K24" s="378" t="s">
        <v>11</v>
      </c>
      <c r="L24" s="322">
        <f>IF(OR($A$1&lt;1,$A$1&gt;7),0,HLOOKUP($A$1,TABLE,+AB19+1))</f>
        <v>0.76660000000000006</v>
      </c>
      <c r="N24" s="379" t="s">
        <v>12</v>
      </c>
      <c r="P24" s="402" t="e">
        <f>IF(ISTEXT(L24),"   N.A.",ABS(L24-J24))</f>
        <v>#DIV/0!</v>
      </c>
      <c r="Q24" s="371"/>
      <c r="R24" s="407"/>
      <c r="S24" s="407"/>
      <c r="Z24" s="816" t="s">
        <v>156</v>
      </c>
      <c r="AA24" s="817" t="s">
        <v>12</v>
      </c>
      <c r="AB24" s="801">
        <v>10</v>
      </c>
      <c r="AC24" s="798">
        <v>0.41529999999999995</v>
      </c>
      <c r="AD24" s="798">
        <v>0.62280000000000002</v>
      </c>
      <c r="AE24" s="798">
        <v>0.68030000000000002</v>
      </c>
      <c r="AF24" s="798">
        <v>0.53649999999999998</v>
      </c>
      <c r="AG24" s="798">
        <v>0.80300000000000005</v>
      </c>
      <c r="AH24" s="798">
        <v>1.0354999999999999</v>
      </c>
      <c r="AI24" s="814"/>
    </row>
    <row r="25" spans="2:35" x14ac:dyDescent="0.2">
      <c r="D25" s="374"/>
      <c r="I25" s="368"/>
      <c r="J25" s="370"/>
      <c r="K25" s="370"/>
      <c r="L25" s="370"/>
      <c r="N25" s="379"/>
      <c r="P25" s="402"/>
      <c r="Q25" s="371"/>
      <c r="R25" s="408"/>
      <c r="S25" s="408"/>
      <c r="Z25" s="816" t="s">
        <v>377</v>
      </c>
      <c r="AA25" s="817" t="s">
        <v>12</v>
      </c>
      <c r="AB25" s="801">
        <v>11</v>
      </c>
      <c r="AC25" s="798">
        <v>0.58779999999999999</v>
      </c>
      <c r="AD25" s="798">
        <v>0.75040000000000007</v>
      </c>
      <c r="AE25" s="798">
        <v>0.65159999999999996</v>
      </c>
      <c r="AF25" s="798">
        <v>0.40949999999999998</v>
      </c>
      <c r="AG25" s="798">
        <v>0.40879999999999994</v>
      </c>
      <c r="AH25" s="798">
        <v>0.45090000000000002</v>
      </c>
      <c r="AI25" s="814"/>
    </row>
    <row r="26" spans="2:35" x14ac:dyDescent="0.2">
      <c r="D26" s="374" t="s">
        <v>39</v>
      </c>
      <c r="G26" s="375" t="s">
        <v>19</v>
      </c>
      <c r="H26" s="376">
        <v>0</v>
      </c>
      <c r="I26" s="368"/>
      <c r="J26" s="377" t="e">
        <f>(H26/NR)*100</f>
        <v>#DIV/0!</v>
      </c>
      <c r="K26" s="378" t="s">
        <v>11</v>
      </c>
      <c r="L26" s="322">
        <f>IF(OR($A$1&lt;1,$A$1&gt;7),0,HLOOKUP($A$1,TABLE,+AB20+1))</f>
        <v>2.3782000000000001</v>
      </c>
      <c r="N26" s="379" t="s">
        <v>12</v>
      </c>
      <c r="P26" s="402" t="e">
        <f>IF(ISTEXT(L26),"   N.A.",ABS(L26-J26))</f>
        <v>#DIV/0!</v>
      </c>
      <c r="Q26" s="371"/>
      <c r="R26" s="407"/>
      <c r="S26" s="407"/>
      <c r="Z26" s="816" t="s">
        <v>157</v>
      </c>
      <c r="AA26" s="817" t="s">
        <v>12</v>
      </c>
      <c r="AB26" s="801">
        <v>12</v>
      </c>
      <c r="AC26" s="798">
        <v>2.5985</v>
      </c>
      <c r="AD26" s="798">
        <v>1.706</v>
      </c>
      <c r="AE26" s="798">
        <v>1.1828000000000001</v>
      </c>
      <c r="AF26" s="798">
        <v>0.97199999999999998</v>
      </c>
      <c r="AG26" s="798">
        <v>0.83679999999999999</v>
      </c>
      <c r="AH26" s="798">
        <v>0.6744</v>
      </c>
      <c r="AI26" s="814"/>
    </row>
    <row r="27" spans="2:35" x14ac:dyDescent="0.2">
      <c r="H27" s="386"/>
      <c r="I27" s="368"/>
      <c r="J27" s="370"/>
      <c r="K27" s="370"/>
      <c r="L27" s="322"/>
      <c r="N27" s="379"/>
      <c r="P27" s="402"/>
      <c r="Q27" s="371"/>
      <c r="R27" s="408"/>
      <c r="S27" s="408"/>
      <c r="Z27" s="816" t="s">
        <v>378</v>
      </c>
      <c r="AA27" s="817" t="s">
        <v>12</v>
      </c>
      <c r="AB27" s="801">
        <v>13</v>
      </c>
      <c r="AC27" s="798">
        <v>3.6014999999999997</v>
      </c>
      <c r="AD27" s="798">
        <v>3.0792000000000002</v>
      </c>
      <c r="AE27" s="798">
        <v>2.5146999999999999</v>
      </c>
      <c r="AF27" s="798">
        <v>1.9179000000000002</v>
      </c>
      <c r="AG27" s="798">
        <v>2.0486999999999997</v>
      </c>
      <c r="AH27" s="798">
        <v>2.1608999999999998</v>
      </c>
      <c r="AI27" s="814"/>
    </row>
    <row r="28" spans="2:35" x14ac:dyDescent="0.2">
      <c r="D28" s="374" t="s">
        <v>45</v>
      </c>
      <c r="G28" s="375" t="s">
        <v>19</v>
      </c>
      <c r="H28" s="376">
        <v>0</v>
      </c>
      <c r="I28" s="368"/>
      <c r="J28" s="377" t="e">
        <f>(H28/NR)*100</f>
        <v>#DIV/0!</v>
      </c>
      <c r="K28" s="378" t="s">
        <v>11</v>
      </c>
      <c r="L28" s="322">
        <f>IF(OR($A$1&lt;1,$A$1&gt;7),0,HLOOKUP($A$1,TABLE,+AB21+1))</f>
        <v>0.30760000000000004</v>
      </c>
      <c r="N28" s="379" t="s">
        <v>12</v>
      </c>
      <c r="P28" s="402" t="e">
        <f>IF(ISTEXT(L28),"   N.A.",ABS(L28-J28))</f>
        <v>#DIV/0!</v>
      </c>
      <c r="Q28" s="371"/>
      <c r="R28" s="407"/>
      <c r="S28" s="407"/>
      <c r="Z28" s="816" t="s">
        <v>379</v>
      </c>
      <c r="AA28" s="817" t="s">
        <v>12</v>
      </c>
      <c r="AB28" s="801">
        <v>14</v>
      </c>
      <c r="AC28" s="798">
        <v>5.6848999999999998</v>
      </c>
      <c r="AD28" s="798">
        <v>4.4318</v>
      </c>
      <c r="AE28" s="798">
        <v>4.0556999999999999</v>
      </c>
      <c r="AF28" s="798">
        <v>3.9032999999999998</v>
      </c>
      <c r="AG28" s="798">
        <v>3.8932000000000002</v>
      </c>
      <c r="AH28" s="798">
        <v>3.4175999999999997</v>
      </c>
    </row>
    <row r="29" spans="2:35" x14ac:dyDescent="0.2">
      <c r="H29" s="386"/>
      <c r="I29" s="368"/>
      <c r="J29" s="370"/>
      <c r="K29" s="370"/>
      <c r="L29" s="322"/>
      <c r="N29" s="379"/>
      <c r="P29" s="402"/>
      <c r="Q29" s="371"/>
      <c r="R29" s="408"/>
      <c r="S29" s="408"/>
      <c r="Z29" s="816" t="s">
        <v>380</v>
      </c>
      <c r="AA29" s="817" t="s">
        <v>12</v>
      </c>
      <c r="AB29" s="801">
        <v>15</v>
      </c>
      <c r="AC29" s="798">
        <v>0.27039999999999997</v>
      </c>
      <c r="AD29" s="798">
        <v>0.31819999999999998</v>
      </c>
      <c r="AE29" s="798">
        <v>0.36419999999999997</v>
      </c>
      <c r="AF29" s="798">
        <v>0.32439999999999997</v>
      </c>
      <c r="AG29" s="798">
        <v>0.44780000000000003</v>
      </c>
      <c r="AH29" s="798">
        <v>0.22769999999999999</v>
      </c>
    </row>
    <row r="30" spans="2:35" x14ac:dyDescent="0.2">
      <c r="D30" s="379" t="s">
        <v>126</v>
      </c>
      <c r="E30" s="375"/>
      <c r="F30" s="375"/>
      <c r="G30" s="375" t="s">
        <v>19</v>
      </c>
      <c r="H30" s="385">
        <f>SUM(H22:H28)</f>
        <v>0</v>
      </c>
      <c r="I30" s="368"/>
      <c r="J30" s="377" t="e">
        <f>(H30/NR)*100</f>
        <v>#DIV/0!</v>
      </c>
      <c r="K30" s="378" t="s">
        <v>11</v>
      </c>
      <c r="L30" s="322">
        <f>IF(OR($A$1&lt;1,$A$1&gt;7),0,HLOOKUP($A$1,TABLE,+AB22+1))</f>
        <v>6.6052999999999997</v>
      </c>
      <c r="M30" s="387"/>
      <c r="N30" s="379" t="s">
        <v>12</v>
      </c>
      <c r="P30" s="402" t="e">
        <f>IF(ISTEXT(L30),"   N.A.",ABS(L30-J30))</f>
        <v>#DIV/0!</v>
      </c>
      <c r="Q30" s="371"/>
      <c r="R30" s="407"/>
      <c r="S30" s="407"/>
      <c r="Z30" s="816" t="s">
        <v>381</v>
      </c>
      <c r="AA30" s="817" t="s">
        <v>12</v>
      </c>
      <c r="AB30" s="801">
        <v>16</v>
      </c>
      <c r="AC30" s="798">
        <v>3.8545000000000003</v>
      </c>
      <c r="AD30" s="798">
        <v>2.9540000000000002</v>
      </c>
      <c r="AE30" s="798">
        <v>2.7886000000000002</v>
      </c>
      <c r="AF30" s="798">
        <v>2.7237999999999998</v>
      </c>
      <c r="AG30" s="798">
        <v>2.4790000000000001</v>
      </c>
      <c r="AH30" s="798">
        <v>2.4561999999999999</v>
      </c>
    </row>
    <row r="31" spans="2:35" x14ac:dyDescent="0.2">
      <c r="I31" s="368"/>
      <c r="J31" s="370"/>
      <c r="K31" s="370"/>
      <c r="L31" s="322"/>
      <c r="N31" s="379"/>
      <c r="P31" s="402"/>
      <c r="Q31" s="371"/>
      <c r="R31" s="408"/>
      <c r="S31" s="408"/>
      <c r="Z31" s="816" t="s">
        <v>36</v>
      </c>
      <c r="AA31" s="817" t="s">
        <v>12</v>
      </c>
      <c r="AB31" s="801">
        <v>17</v>
      </c>
      <c r="AC31" s="798">
        <v>0.82520000000000004</v>
      </c>
      <c r="AD31" s="798">
        <v>0.629</v>
      </c>
      <c r="AE31" s="798">
        <v>0.58760000000000001</v>
      </c>
      <c r="AF31" s="798">
        <v>0.50309999999999999</v>
      </c>
      <c r="AG31" s="798">
        <v>0.49719999999999998</v>
      </c>
      <c r="AH31" s="798">
        <v>0.437</v>
      </c>
    </row>
    <row r="32" spans="2:35" x14ac:dyDescent="0.2">
      <c r="D32" s="379" t="s">
        <v>443</v>
      </c>
      <c r="G32" s="375" t="s">
        <v>19</v>
      </c>
      <c r="H32" s="388">
        <f>SUM(H30+H20)</f>
        <v>0</v>
      </c>
      <c r="I32" s="368"/>
      <c r="J32" s="377" t="e">
        <f>(H32/NR)*100</f>
        <v>#DIV/0!</v>
      </c>
      <c r="K32" s="378" t="s">
        <v>11</v>
      </c>
      <c r="L32" s="322">
        <f>IF(OR($A$1&lt;1,$A$1&gt;7),0,HLOOKUP($A$1,TABLE,+AB23+1))</f>
        <v>50.156100000000002</v>
      </c>
      <c r="N32" s="379" t="s">
        <v>12</v>
      </c>
      <c r="P32" s="402" t="e">
        <f>IF(ISTEXT(L32),"   N.A.",ABS(L32-J32))</f>
        <v>#DIV/0!</v>
      </c>
      <c r="Q32" s="371"/>
      <c r="R32" s="407"/>
      <c r="S32" s="407"/>
      <c r="Z32" s="816" t="s">
        <v>37</v>
      </c>
      <c r="AA32" s="817" t="s">
        <v>12</v>
      </c>
      <c r="AB32" s="801">
        <v>18</v>
      </c>
      <c r="AC32" s="798">
        <v>0.23860000000000001</v>
      </c>
      <c r="AD32" s="798">
        <v>0.15140000000000001</v>
      </c>
      <c r="AE32" s="798">
        <v>0.22320000000000001</v>
      </c>
      <c r="AF32" s="798">
        <v>0.18540000000000001</v>
      </c>
      <c r="AG32" s="798">
        <v>0.1515</v>
      </c>
      <c r="AH32" s="798">
        <v>0.158</v>
      </c>
    </row>
    <row r="33" spans="3:35" x14ac:dyDescent="0.2">
      <c r="I33" s="368"/>
      <c r="J33" s="370"/>
      <c r="K33" s="370"/>
      <c r="L33" s="322"/>
      <c r="P33" s="402"/>
      <c r="Q33" s="371"/>
      <c r="R33" s="408"/>
      <c r="S33" s="408"/>
      <c r="Z33" s="816" t="s">
        <v>158</v>
      </c>
      <c r="AA33" s="817" t="s">
        <v>12</v>
      </c>
      <c r="AB33" s="801">
        <v>19</v>
      </c>
      <c r="AC33" s="798">
        <v>1.3743999999999998</v>
      </c>
      <c r="AD33" s="798">
        <v>0.55300000000000005</v>
      </c>
      <c r="AE33" s="798">
        <v>0.79330000000000012</v>
      </c>
      <c r="AF33" s="798">
        <v>0.47289999999999999</v>
      </c>
      <c r="AG33" s="798">
        <v>0.45860000000000001</v>
      </c>
      <c r="AH33" s="798">
        <v>0.3019</v>
      </c>
      <c r="AI33" s="814"/>
    </row>
    <row r="34" spans="3:35" ht="18" x14ac:dyDescent="0.25">
      <c r="C34" s="364" t="s">
        <v>444</v>
      </c>
      <c r="D34" s="389"/>
      <c r="E34" s="389"/>
      <c r="F34" s="389"/>
      <c r="G34" s="389"/>
      <c r="H34" s="389"/>
      <c r="I34" s="368"/>
      <c r="J34" s="370"/>
      <c r="K34" s="370"/>
      <c r="L34" s="322"/>
      <c r="P34" s="402"/>
      <c r="Q34" s="371"/>
      <c r="R34" s="408"/>
      <c r="S34" s="408"/>
      <c r="Z34" s="816" t="s">
        <v>159</v>
      </c>
      <c r="AA34" s="817" t="s">
        <v>12</v>
      </c>
      <c r="AB34" s="801">
        <v>20</v>
      </c>
      <c r="AC34" s="798">
        <v>1.4569000000000001</v>
      </c>
      <c r="AD34" s="798">
        <v>1.0439000000000001</v>
      </c>
      <c r="AE34" s="798">
        <v>0.78800000000000003</v>
      </c>
      <c r="AF34" s="798">
        <v>0.81140000000000001</v>
      </c>
      <c r="AG34" s="798">
        <v>0.87500000000000011</v>
      </c>
      <c r="AH34" s="798">
        <v>0.65649999999999997</v>
      </c>
      <c r="AI34" s="814"/>
    </row>
    <row r="35" spans="3:35" x14ac:dyDescent="0.2">
      <c r="I35" s="368"/>
      <c r="J35" s="370"/>
      <c r="K35" s="370"/>
      <c r="L35" s="322"/>
      <c r="P35" s="402"/>
      <c r="Q35" s="371"/>
      <c r="R35" s="408"/>
      <c r="S35" s="408"/>
      <c r="Z35" s="816" t="s">
        <v>160</v>
      </c>
      <c r="AA35" s="817" t="s">
        <v>12</v>
      </c>
      <c r="AB35" s="801">
        <v>21</v>
      </c>
      <c r="AC35" s="798">
        <v>0.46460000000000001</v>
      </c>
      <c r="AD35" s="798">
        <v>0.24320000000000003</v>
      </c>
      <c r="AE35" s="798">
        <v>0.38790000000000002</v>
      </c>
      <c r="AF35" s="798">
        <v>0.35040000000000004</v>
      </c>
      <c r="AG35" s="798">
        <v>0.3639</v>
      </c>
      <c r="AH35" s="798">
        <v>0.34290000000000004</v>
      </c>
      <c r="AI35" s="814"/>
    </row>
    <row r="36" spans="3:35" x14ac:dyDescent="0.2">
      <c r="D36" s="379" t="s">
        <v>63</v>
      </c>
      <c r="G36" s="375" t="s">
        <v>19</v>
      </c>
      <c r="H36" s="376">
        <v>0</v>
      </c>
      <c r="I36" s="368"/>
      <c r="J36" s="377" t="e">
        <f>(H36/NR)*100</f>
        <v>#DIV/0!</v>
      </c>
      <c r="K36" s="378" t="s">
        <v>11</v>
      </c>
      <c r="L36" s="322">
        <f>IF(OR($A$1&lt;1,$A$1&gt;7),0,HLOOKUP($A$1,TABLE,+AB24+1))</f>
        <v>0.41529999999999995</v>
      </c>
      <c r="N36" s="379" t="s">
        <v>12</v>
      </c>
      <c r="P36" s="402" t="e">
        <f>IF(ISTEXT(L36),"   N.A.",ABS(L36-J36))</f>
        <v>#DIV/0!</v>
      </c>
      <c r="Q36" s="371"/>
      <c r="R36" s="407"/>
      <c r="S36" s="407"/>
      <c r="Z36" s="816" t="s">
        <v>39</v>
      </c>
      <c r="AA36" s="817" t="s">
        <v>12</v>
      </c>
      <c r="AB36" s="801">
        <v>22</v>
      </c>
      <c r="AC36" s="798">
        <v>1.4753000000000001</v>
      </c>
      <c r="AD36" s="798">
        <v>1.3832</v>
      </c>
      <c r="AE36" s="798">
        <v>1.2170999999999998</v>
      </c>
      <c r="AF36" s="798">
        <v>1.2451000000000001</v>
      </c>
      <c r="AG36" s="798">
        <v>1.0397999999999998</v>
      </c>
      <c r="AH36" s="798">
        <v>1.0092999999999999</v>
      </c>
      <c r="AI36" s="814"/>
    </row>
    <row r="37" spans="3:35" x14ac:dyDescent="0.2">
      <c r="I37" s="368"/>
      <c r="J37" s="370"/>
      <c r="K37" s="370"/>
      <c r="L37" s="322"/>
      <c r="N37" s="379"/>
      <c r="P37" s="402"/>
      <c r="Q37" s="371"/>
      <c r="R37" s="408"/>
      <c r="S37" s="408"/>
      <c r="Z37" s="816" t="s">
        <v>161</v>
      </c>
      <c r="AA37" s="817" t="s">
        <v>12</v>
      </c>
      <c r="AB37" s="801">
        <v>23</v>
      </c>
      <c r="AC37" s="798">
        <v>1.3743000000000001</v>
      </c>
      <c r="AD37" s="798">
        <v>0.75849999999999995</v>
      </c>
      <c r="AE37" s="798">
        <v>0.88269999999999993</v>
      </c>
      <c r="AF37" s="798">
        <v>0.89669999999999994</v>
      </c>
      <c r="AG37" s="798">
        <v>0.93179999999999996</v>
      </c>
      <c r="AH37" s="798">
        <v>1.2146999999999999</v>
      </c>
    </row>
    <row r="38" spans="3:35" x14ac:dyDescent="0.2">
      <c r="D38" s="379" t="s">
        <v>371</v>
      </c>
      <c r="G38" s="375" t="s">
        <v>19</v>
      </c>
      <c r="H38" s="376">
        <v>0</v>
      </c>
      <c r="I38" s="368"/>
      <c r="J38" s="377" t="e">
        <f>(H38/NR)*100</f>
        <v>#DIV/0!</v>
      </c>
      <c r="K38" s="378" t="s">
        <v>11</v>
      </c>
      <c r="L38" s="322">
        <f>IF(OR($A$1&lt;1,$A$1&gt;7),0,HLOOKUP($A$1,TABLE,+AB25+1))</f>
        <v>0.58779999999999999</v>
      </c>
      <c r="N38" s="379" t="s">
        <v>12</v>
      </c>
      <c r="P38" s="402" t="e">
        <f>IF(ISTEXT(L38),"   N.A.",ABS(L38-J38))</f>
        <v>#DIV/0!</v>
      </c>
      <c r="Q38" s="371"/>
      <c r="R38" s="407"/>
      <c r="S38" s="407"/>
      <c r="Z38" s="816" t="s">
        <v>162</v>
      </c>
      <c r="AA38" s="817" t="s">
        <v>12</v>
      </c>
      <c r="AB38" s="801">
        <v>24</v>
      </c>
      <c r="AC38" s="798">
        <v>5.6099999999999997E-2</v>
      </c>
      <c r="AD38" s="798">
        <v>0.12039999999999999</v>
      </c>
      <c r="AE38" s="798">
        <v>9.5399999999999999E-2</v>
      </c>
      <c r="AF38" s="798">
        <v>0.1101</v>
      </c>
      <c r="AG38" s="798">
        <v>6.9099999999999995E-2</v>
      </c>
      <c r="AH38" s="798">
        <v>9.6799999999999997E-2</v>
      </c>
      <c r="AI38" s="814"/>
    </row>
    <row r="39" spans="3:35" x14ac:dyDescent="0.2">
      <c r="I39" s="368"/>
      <c r="J39" s="370"/>
      <c r="K39" s="370"/>
      <c r="L39" s="322"/>
      <c r="P39" s="402"/>
      <c r="Q39" s="371"/>
      <c r="R39" s="408"/>
      <c r="S39" s="408"/>
      <c r="Z39" s="816" t="s">
        <v>41</v>
      </c>
      <c r="AA39" s="817" t="s">
        <v>12</v>
      </c>
      <c r="AB39" s="801">
        <v>25</v>
      </c>
      <c r="AC39" s="798">
        <v>0.48749999999999999</v>
      </c>
      <c r="AD39" s="798">
        <v>0.56720000000000004</v>
      </c>
      <c r="AE39" s="798">
        <v>0.56040000000000001</v>
      </c>
      <c r="AF39" s="798">
        <v>0.6804</v>
      </c>
      <c r="AG39" s="798">
        <v>1.4139000000000002</v>
      </c>
      <c r="AH39" s="798">
        <v>1.2718</v>
      </c>
      <c r="AI39" s="814"/>
    </row>
    <row r="40" spans="3:35" x14ac:dyDescent="0.2">
      <c r="D40" s="379" t="s">
        <v>64</v>
      </c>
      <c r="G40" s="375" t="s">
        <v>19</v>
      </c>
      <c r="H40" s="376">
        <v>0</v>
      </c>
      <c r="I40" s="368"/>
      <c r="J40" s="377" t="e">
        <f>(H40/NR)*100</f>
        <v>#DIV/0!</v>
      </c>
      <c r="K40" s="378" t="s">
        <v>11</v>
      </c>
      <c r="L40" s="322">
        <f>IF(OR($A$1&lt;1,$A$1&gt;7),0,HLOOKUP($A$1,TABLE,+AB26+1))</f>
        <v>2.5985</v>
      </c>
      <c r="N40" s="379" t="s">
        <v>12</v>
      </c>
      <c r="P40" s="402" t="e">
        <f>IF(ISTEXT(L40),"   N.A.",ABS(L40-J40))</f>
        <v>#DIV/0!</v>
      </c>
      <c r="Q40" s="371"/>
      <c r="R40" s="407"/>
      <c r="S40" s="407"/>
      <c r="Z40" s="816" t="s">
        <v>163</v>
      </c>
      <c r="AA40" s="817" t="s">
        <v>12</v>
      </c>
      <c r="AB40" s="801">
        <v>26</v>
      </c>
      <c r="AC40" s="798">
        <v>0.74280000000000002</v>
      </c>
      <c r="AD40" s="798">
        <v>0.27850000000000003</v>
      </c>
      <c r="AE40" s="798">
        <v>0.33149999999999996</v>
      </c>
      <c r="AF40" s="798">
        <v>0.19840000000000002</v>
      </c>
      <c r="AG40" s="798">
        <v>0.2525</v>
      </c>
      <c r="AH40" s="798">
        <v>0.25079999999999997</v>
      </c>
      <c r="AI40" s="814"/>
    </row>
    <row r="41" spans="3:35" x14ac:dyDescent="0.2">
      <c r="I41" s="368"/>
      <c r="J41" s="370"/>
      <c r="K41" s="370"/>
      <c r="L41" s="322"/>
      <c r="P41" s="402"/>
      <c r="Q41" s="371"/>
      <c r="R41" s="408"/>
      <c r="S41" s="408"/>
      <c r="Z41" s="816" t="s">
        <v>151</v>
      </c>
      <c r="AA41" s="817" t="s">
        <v>12</v>
      </c>
      <c r="AB41" s="801">
        <v>27</v>
      </c>
      <c r="AC41" s="798">
        <v>0.14300000000000002</v>
      </c>
      <c r="AD41" s="798">
        <v>0.77849999999999997</v>
      </c>
      <c r="AE41" s="798">
        <v>4.4600000000000001E-2</v>
      </c>
      <c r="AF41" s="798">
        <v>-2.8400000000000002E-2</v>
      </c>
      <c r="AG41" s="798">
        <v>7.3200000000000001E-2</v>
      </c>
      <c r="AH41" s="798">
        <v>0.24559999999999998</v>
      </c>
      <c r="AI41" s="814"/>
    </row>
    <row r="42" spans="3:35" x14ac:dyDescent="0.2">
      <c r="D42" s="379" t="s">
        <v>445</v>
      </c>
      <c r="G42" s="375" t="s">
        <v>19</v>
      </c>
      <c r="H42" s="385">
        <f>+H36+H38+H40</f>
        <v>0</v>
      </c>
      <c r="I42" s="368"/>
      <c r="J42" s="377" t="e">
        <f>(H42/NR)*100</f>
        <v>#DIV/0!</v>
      </c>
      <c r="K42" s="378" t="s">
        <v>11</v>
      </c>
      <c r="L42" s="322">
        <f>IF(OR($A$1&lt;1,$A$1&gt;7),0,HLOOKUP($A$1,TABLE,+AB27+1))</f>
        <v>3.6014999999999997</v>
      </c>
      <c r="N42" s="379" t="s">
        <v>12</v>
      </c>
      <c r="P42" s="402" t="e">
        <f>IF(ISTEXT(L42),"   N.A.",ABS(L42-J42))</f>
        <v>#DIV/0!</v>
      </c>
      <c r="Q42" s="371"/>
      <c r="R42" s="407"/>
      <c r="S42" s="407"/>
      <c r="Z42" s="816" t="s">
        <v>382</v>
      </c>
      <c r="AA42" s="817" t="s">
        <v>12</v>
      </c>
      <c r="AB42" s="801">
        <v>28</v>
      </c>
      <c r="AC42" s="798">
        <v>18.137800000000002</v>
      </c>
      <c r="AD42" s="798">
        <v>14.169899999999998</v>
      </c>
      <c r="AE42" s="798">
        <v>13.042599999999998</v>
      </c>
      <c r="AF42" s="798">
        <v>12.3406</v>
      </c>
      <c r="AG42" s="798">
        <v>12.8886</v>
      </c>
      <c r="AH42" s="798">
        <v>11.945400000000001</v>
      </c>
    </row>
    <row r="43" spans="3:35" x14ac:dyDescent="0.2">
      <c r="I43" s="368"/>
      <c r="J43" s="370"/>
      <c r="K43" s="370"/>
      <c r="L43" s="322"/>
      <c r="P43" s="402"/>
      <c r="Q43" s="371"/>
      <c r="R43" s="408"/>
      <c r="S43" s="408"/>
      <c r="Z43" s="816" t="s">
        <v>375</v>
      </c>
      <c r="AA43" s="817" t="s">
        <v>12</v>
      </c>
      <c r="AB43" s="801">
        <v>29</v>
      </c>
      <c r="AC43" s="798">
        <v>0.98720000000000008</v>
      </c>
      <c r="AD43" s="798">
        <v>1.3360000000000001</v>
      </c>
      <c r="AE43" s="798">
        <v>0.77049999999999996</v>
      </c>
      <c r="AF43" s="798">
        <v>0.626</v>
      </c>
      <c r="AG43" s="798">
        <v>0.79880000000000007</v>
      </c>
      <c r="AH43" s="798">
        <v>0.97</v>
      </c>
      <c r="AI43" s="814"/>
    </row>
    <row r="44" spans="3:35" ht="18" x14ac:dyDescent="0.25">
      <c r="C44" s="364" t="s">
        <v>446</v>
      </c>
      <c r="D44" s="389"/>
      <c r="E44" s="389"/>
      <c r="F44" s="389"/>
      <c r="G44" s="389"/>
      <c r="H44" s="389"/>
      <c r="I44" s="368"/>
      <c r="J44" s="370"/>
      <c r="K44" s="370"/>
      <c r="L44" s="322"/>
      <c r="P44" s="402"/>
      <c r="Q44" s="371"/>
      <c r="R44" s="408"/>
      <c r="S44" s="408"/>
      <c r="Z44" s="816" t="s">
        <v>42</v>
      </c>
      <c r="AA44" s="817" t="s">
        <v>12</v>
      </c>
      <c r="AB44" s="801">
        <v>30</v>
      </c>
      <c r="AC44" s="798">
        <v>0.1469</v>
      </c>
      <c r="AD44" s="798">
        <v>0</v>
      </c>
      <c r="AE44" s="798">
        <v>3.9699999999999999E-2</v>
      </c>
      <c r="AF44" s="798">
        <v>0</v>
      </c>
      <c r="AG44" s="798">
        <v>0</v>
      </c>
      <c r="AH44" s="798">
        <v>0</v>
      </c>
      <c r="AI44" s="814"/>
    </row>
    <row r="45" spans="3:35" x14ac:dyDescent="0.2">
      <c r="I45" s="368"/>
      <c r="J45" s="370"/>
      <c r="K45" s="370"/>
      <c r="L45" s="322"/>
      <c r="P45" s="402"/>
      <c r="Q45" s="371"/>
      <c r="R45" s="408"/>
      <c r="S45" s="408"/>
      <c r="Z45" s="816" t="s">
        <v>43</v>
      </c>
      <c r="AA45" s="817" t="s">
        <v>12</v>
      </c>
      <c r="AB45" s="801">
        <v>31</v>
      </c>
      <c r="AC45" s="798">
        <v>0</v>
      </c>
      <c r="AD45" s="798">
        <v>0</v>
      </c>
      <c r="AE45" s="798">
        <v>1.5E-3</v>
      </c>
      <c r="AF45" s="798">
        <v>0</v>
      </c>
      <c r="AG45" s="798">
        <v>0</v>
      </c>
      <c r="AH45" s="798">
        <v>0</v>
      </c>
      <c r="AI45" s="814"/>
    </row>
    <row r="46" spans="3:35" x14ac:dyDescent="0.2">
      <c r="D46" s="379" t="s">
        <v>372</v>
      </c>
      <c r="G46" s="375" t="s">
        <v>19</v>
      </c>
      <c r="H46" s="376">
        <v>0</v>
      </c>
      <c r="I46" s="368"/>
      <c r="J46" s="377" t="e">
        <f>(H46/NR)*100</f>
        <v>#DIV/0!</v>
      </c>
      <c r="K46" s="378" t="s">
        <v>11</v>
      </c>
      <c r="L46" s="322">
        <f>IF(OR($A$1&lt;1,$A$1&gt;7),0,HLOOKUP($A$1,TABLE,+AB28+1))</f>
        <v>5.6848999999999998</v>
      </c>
      <c r="N46" s="379" t="s">
        <v>12</v>
      </c>
      <c r="P46" s="402" t="e">
        <f>IF(ISTEXT(L46),"   N.A.",ABS(L46-J46))</f>
        <v>#DIV/0!</v>
      </c>
      <c r="Q46" s="371"/>
      <c r="R46" s="407"/>
      <c r="S46" s="407"/>
      <c r="Z46" s="816" t="s">
        <v>44</v>
      </c>
      <c r="AA46" s="817" t="s">
        <v>12</v>
      </c>
      <c r="AB46" s="801">
        <v>32</v>
      </c>
      <c r="AC46" s="798">
        <v>0</v>
      </c>
      <c r="AD46" s="798">
        <v>0</v>
      </c>
      <c r="AE46" s="798">
        <v>9.1999999999999998E-3</v>
      </c>
      <c r="AF46" s="798">
        <v>0</v>
      </c>
      <c r="AG46" s="798">
        <v>0</v>
      </c>
      <c r="AH46" s="798">
        <v>0</v>
      </c>
    </row>
    <row r="47" spans="3:35" x14ac:dyDescent="0.2">
      <c r="I47" s="368"/>
      <c r="J47" s="370"/>
      <c r="K47" s="370"/>
      <c r="L47" s="322"/>
      <c r="N47" s="379"/>
      <c r="P47" s="402"/>
      <c r="Q47" s="371"/>
      <c r="R47" s="408"/>
      <c r="S47" s="408"/>
      <c r="Z47" s="816" t="s">
        <v>45</v>
      </c>
      <c r="AA47" s="817" t="s">
        <v>12</v>
      </c>
      <c r="AB47" s="801">
        <v>33</v>
      </c>
      <c r="AC47" s="798">
        <v>0</v>
      </c>
      <c r="AD47" s="798">
        <v>0</v>
      </c>
      <c r="AE47" s="798">
        <v>6.6000000000000008E-3</v>
      </c>
      <c r="AF47" s="798">
        <v>0</v>
      </c>
      <c r="AG47" s="798">
        <v>0</v>
      </c>
      <c r="AH47" s="798">
        <v>0</v>
      </c>
    </row>
    <row r="48" spans="3:35" x14ac:dyDescent="0.2">
      <c r="D48" s="379" t="s">
        <v>373</v>
      </c>
      <c r="G48" s="375" t="s">
        <v>19</v>
      </c>
      <c r="H48" s="376">
        <v>0</v>
      </c>
      <c r="I48" s="368"/>
      <c r="J48" s="377" t="e">
        <f>(H48/NR)*100</f>
        <v>#DIV/0!</v>
      </c>
      <c r="K48" s="378" t="s">
        <v>11</v>
      </c>
      <c r="L48" s="322">
        <f>IF(OR($A$1&lt;1,$A$1&gt;7),0,HLOOKUP($A$1,TABLE,+AB29+1))</f>
        <v>0.27039999999999997</v>
      </c>
      <c r="N48" s="379" t="s">
        <v>12</v>
      </c>
      <c r="P48" s="402" t="e">
        <f>IF(ISTEXT(L48),"   N.A.",ABS(L48-J48))</f>
        <v>#DIV/0!</v>
      </c>
      <c r="Q48" s="371"/>
      <c r="R48" s="407"/>
      <c r="S48" s="407"/>
      <c r="Z48" s="816" t="s">
        <v>383</v>
      </c>
      <c r="AA48" s="817" t="s">
        <v>12</v>
      </c>
      <c r="AB48" s="801">
        <v>34</v>
      </c>
      <c r="AC48" s="798">
        <v>1.1341000000000001</v>
      </c>
      <c r="AD48" s="798">
        <v>1.3360000000000001</v>
      </c>
      <c r="AE48" s="798">
        <v>0.82740000000000002</v>
      </c>
      <c r="AF48" s="798">
        <v>0.626</v>
      </c>
      <c r="AG48" s="798">
        <v>0.79880000000000007</v>
      </c>
      <c r="AH48" s="798">
        <v>0.97</v>
      </c>
    </row>
    <row r="49" spans="4:34" x14ac:dyDescent="0.2">
      <c r="I49" s="368"/>
      <c r="J49" s="370"/>
      <c r="K49" s="370"/>
      <c r="L49" s="322"/>
      <c r="N49" s="379"/>
      <c r="P49" s="402"/>
      <c r="Q49" s="371"/>
      <c r="R49" s="408"/>
      <c r="S49" s="408"/>
      <c r="Z49" s="816" t="s">
        <v>164</v>
      </c>
      <c r="AA49" s="817" t="s">
        <v>12</v>
      </c>
      <c r="AB49" s="801">
        <v>35</v>
      </c>
      <c r="AC49" s="798">
        <v>73.029499999999999</v>
      </c>
      <c r="AD49" s="798">
        <v>70.625500000000002</v>
      </c>
      <c r="AE49" s="798">
        <v>73.296099999999996</v>
      </c>
      <c r="AF49" s="798">
        <v>73.171499999999995</v>
      </c>
      <c r="AG49" s="798">
        <v>77.127099999999999</v>
      </c>
      <c r="AH49" s="798">
        <v>79.900000000000006</v>
      </c>
    </row>
    <row r="50" spans="4:34" x14ac:dyDescent="0.2">
      <c r="D50" s="379" t="s">
        <v>374</v>
      </c>
      <c r="G50" s="375" t="s">
        <v>19</v>
      </c>
      <c r="H50" s="376">
        <v>0</v>
      </c>
      <c r="I50" s="368"/>
      <c r="J50" s="377" t="e">
        <f>(H50/NR)*100</f>
        <v>#DIV/0!</v>
      </c>
      <c r="K50" s="378" t="s">
        <v>11</v>
      </c>
      <c r="L50" s="322">
        <f>IF(OR($A$1&lt;1,$A$1&gt;7),0,HLOOKUP($A$1,TABLE,+AB30+1))</f>
        <v>3.8545000000000003</v>
      </c>
      <c r="N50" s="379" t="s">
        <v>12</v>
      </c>
      <c r="P50" s="402" t="e">
        <f>IF(ISTEXT(L50),"   N.A.",ABS(L50-J50))</f>
        <v>#DIV/0!</v>
      </c>
      <c r="Q50" s="371"/>
      <c r="R50" s="407"/>
      <c r="S50" s="407"/>
      <c r="Z50" s="816"/>
      <c r="AA50" s="817"/>
    </row>
    <row r="51" spans="4:34" x14ac:dyDescent="0.2">
      <c r="I51" s="368"/>
      <c r="J51" s="370"/>
      <c r="K51" s="370"/>
      <c r="L51" s="322"/>
      <c r="N51" s="379"/>
      <c r="P51" s="402"/>
      <c r="Q51" s="371"/>
      <c r="R51" s="408"/>
      <c r="S51" s="408"/>
      <c r="Z51" s="816"/>
      <c r="AA51" s="817"/>
    </row>
    <row r="52" spans="4:34" x14ac:dyDescent="0.2">
      <c r="D52" s="379" t="s">
        <v>36</v>
      </c>
      <c r="G52" s="375" t="s">
        <v>19</v>
      </c>
      <c r="H52" s="376">
        <v>0</v>
      </c>
      <c r="I52" s="368"/>
      <c r="J52" s="377" t="e">
        <f>(H52/NR)*100</f>
        <v>#DIV/0!</v>
      </c>
      <c r="K52" s="378" t="s">
        <v>11</v>
      </c>
      <c r="L52" s="322">
        <f>IF(OR($A$1&lt;1,$A$1&gt;7),0,HLOOKUP($A$1,TABLE,+AB31+1))</f>
        <v>0.82520000000000004</v>
      </c>
      <c r="N52" s="379" t="s">
        <v>12</v>
      </c>
      <c r="P52" s="402" t="e">
        <f>IF(ISTEXT(L52),"   N.A.",ABS(L52-J52))</f>
        <v>#DIV/0!</v>
      </c>
      <c r="Q52" s="371"/>
      <c r="R52" s="407"/>
      <c r="S52" s="407"/>
      <c r="Z52" s="816"/>
      <c r="AA52" s="817"/>
    </row>
    <row r="53" spans="4:34" x14ac:dyDescent="0.2">
      <c r="I53" s="368"/>
      <c r="J53" s="370"/>
      <c r="K53" s="370"/>
      <c r="L53" s="322"/>
      <c r="P53" s="402"/>
      <c r="Q53" s="371"/>
      <c r="R53" s="408"/>
      <c r="S53" s="408"/>
      <c r="Z53" s="816"/>
      <c r="AA53" s="817"/>
    </row>
    <row r="54" spans="4:34" x14ac:dyDescent="0.2">
      <c r="D54" s="379" t="s">
        <v>37</v>
      </c>
      <c r="G54" s="375" t="s">
        <v>19</v>
      </c>
      <c r="H54" s="376">
        <v>0</v>
      </c>
      <c r="I54" s="368"/>
      <c r="J54" s="377" t="e">
        <f>(H54/NR)*100</f>
        <v>#DIV/0!</v>
      </c>
      <c r="K54" s="378" t="s">
        <v>11</v>
      </c>
      <c r="L54" s="322">
        <f>IF(OR($A$1&lt;1,$A$1&gt;7),0,HLOOKUP($A$1,TABLE,+AB32+1))</f>
        <v>0.23860000000000001</v>
      </c>
      <c r="N54" s="379" t="s">
        <v>12</v>
      </c>
      <c r="P54" s="402" t="e">
        <f>IF(ISTEXT(L54),"   N.A.",ABS(L54-J54))</f>
        <v>#DIV/0!</v>
      </c>
      <c r="Q54" s="371"/>
      <c r="R54" s="407"/>
      <c r="S54" s="407"/>
      <c r="Z54" s="816"/>
      <c r="AA54" s="817"/>
    </row>
    <row r="55" spans="4:34" x14ac:dyDescent="0.2">
      <c r="I55" s="368"/>
      <c r="J55" s="370"/>
      <c r="K55" s="370"/>
      <c r="L55" s="322"/>
      <c r="P55" s="402"/>
      <c r="Q55" s="371"/>
      <c r="R55" s="408"/>
      <c r="S55" s="408"/>
      <c r="Z55" s="816"/>
      <c r="AA55" s="817"/>
    </row>
    <row r="56" spans="4:34" x14ac:dyDescent="0.2">
      <c r="D56" s="379" t="s">
        <v>158</v>
      </c>
      <c r="G56" s="375" t="s">
        <v>19</v>
      </c>
      <c r="H56" s="376">
        <v>0</v>
      </c>
      <c r="I56" s="368"/>
      <c r="J56" s="377" t="e">
        <f>(H56/NR)*100</f>
        <v>#DIV/0!</v>
      </c>
      <c r="K56" s="378" t="s">
        <v>11</v>
      </c>
      <c r="L56" s="322">
        <f>IF(OR($A$1&lt;1,$A$1&gt;7),0,HLOOKUP($A$1,TABLE,+AB33+1))</f>
        <v>1.3743999999999998</v>
      </c>
      <c r="N56" s="379" t="s">
        <v>12</v>
      </c>
      <c r="P56" s="402" t="e">
        <f>IF(ISTEXT(L56),"   N.A.",ABS(L56-J56))</f>
        <v>#DIV/0!</v>
      </c>
      <c r="Q56" s="371"/>
      <c r="R56" s="407"/>
      <c r="S56" s="407"/>
      <c r="Z56" s="816"/>
      <c r="AA56" s="817"/>
    </row>
    <row r="57" spans="4:34" x14ac:dyDescent="0.2">
      <c r="I57" s="368"/>
      <c r="J57" s="370"/>
      <c r="K57" s="370"/>
      <c r="L57" s="322"/>
      <c r="P57" s="402"/>
      <c r="Q57" s="371"/>
      <c r="R57" s="408"/>
      <c r="S57" s="408"/>
      <c r="Z57" s="816"/>
      <c r="AA57" s="817"/>
    </row>
    <row r="58" spans="4:34" x14ac:dyDescent="0.2">
      <c r="D58" s="379" t="s">
        <v>38</v>
      </c>
      <c r="G58" s="375" t="s">
        <v>19</v>
      </c>
      <c r="H58" s="376">
        <v>0</v>
      </c>
      <c r="I58" s="368"/>
      <c r="J58" s="377" t="e">
        <f>(H58/NR)*100</f>
        <v>#DIV/0!</v>
      </c>
      <c r="K58" s="378" t="s">
        <v>11</v>
      </c>
      <c r="L58" s="322">
        <f>IF(OR($A$1&lt;1,$A$1&gt;7),0,HLOOKUP($A$1,TABLE,+AB34+1))</f>
        <v>1.4569000000000001</v>
      </c>
      <c r="N58" s="379" t="s">
        <v>12</v>
      </c>
      <c r="P58" s="402" t="e">
        <f>IF(ISTEXT(L58),"   N.A.",ABS(L58-J58))</f>
        <v>#DIV/0!</v>
      </c>
      <c r="Q58" s="371"/>
      <c r="R58" s="407"/>
      <c r="S58" s="407"/>
      <c r="Z58" s="816"/>
      <c r="AA58" s="817"/>
    </row>
    <row r="59" spans="4:34" x14ac:dyDescent="0.2">
      <c r="J59" s="370"/>
      <c r="K59" s="370"/>
      <c r="L59" s="322"/>
      <c r="P59" s="402"/>
      <c r="Q59" s="371"/>
      <c r="R59" s="408"/>
      <c r="S59" s="408"/>
      <c r="Z59" s="816"/>
      <c r="AA59" s="817"/>
    </row>
    <row r="60" spans="4:34" x14ac:dyDescent="0.2">
      <c r="D60" s="379" t="s">
        <v>160</v>
      </c>
      <c r="G60" s="375" t="s">
        <v>19</v>
      </c>
      <c r="H60" s="376">
        <v>0</v>
      </c>
      <c r="J60" s="377" t="e">
        <f>(H60/NR)*100</f>
        <v>#DIV/0!</v>
      </c>
      <c r="K60" s="378" t="s">
        <v>11</v>
      </c>
      <c r="L60" s="322">
        <f>IF(OR($A$1&lt;1,$A$1&gt;7),0,HLOOKUP($A$1,TABLE,+AB35+1))</f>
        <v>0.46460000000000001</v>
      </c>
      <c r="N60" s="379" t="s">
        <v>12</v>
      </c>
      <c r="P60" s="402" t="e">
        <f>IF(ISTEXT(L60),"   N.A.",ABS(L60-J60))</f>
        <v>#DIV/0!</v>
      </c>
      <c r="Q60" s="371"/>
      <c r="R60" s="407"/>
      <c r="S60" s="407"/>
      <c r="Z60" s="816"/>
      <c r="AA60" s="817"/>
    </row>
    <row r="61" spans="4:34" x14ac:dyDescent="0.2">
      <c r="J61" s="370"/>
      <c r="K61" s="370"/>
      <c r="L61" s="322"/>
      <c r="P61" s="402"/>
      <c r="Q61" s="371"/>
      <c r="R61" s="408"/>
      <c r="S61" s="408"/>
      <c r="Z61" s="816"/>
      <c r="AA61" s="817"/>
    </row>
    <row r="62" spans="4:34" x14ac:dyDescent="0.2">
      <c r="D62" s="379" t="s">
        <v>39</v>
      </c>
      <c r="G62" s="375" t="s">
        <v>19</v>
      </c>
      <c r="H62" s="376">
        <v>0</v>
      </c>
      <c r="J62" s="377" t="e">
        <f>(H62/NR)*100</f>
        <v>#DIV/0!</v>
      </c>
      <c r="K62" s="378" t="s">
        <v>11</v>
      </c>
      <c r="L62" s="322">
        <f>IF(OR($A$1&lt;1,$A$1&gt;7),0,HLOOKUP($A$1,TABLE,+AB36+1))</f>
        <v>1.4753000000000001</v>
      </c>
      <c r="N62" s="379" t="s">
        <v>12</v>
      </c>
      <c r="P62" s="402" t="e">
        <f>IF(ISTEXT(L62),"   N.A.",ABS(L62-J62))</f>
        <v>#DIV/0!</v>
      </c>
      <c r="Q62" s="371"/>
      <c r="R62" s="407"/>
      <c r="S62" s="407"/>
      <c r="Z62" s="816"/>
      <c r="AA62" s="817"/>
    </row>
    <row r="63" spans="4:34" x14ac:dyDescent="0.2">
      <c r="I63" s="368"/>
      <c r="J63" s="370"/>
      <c r="K63" s="370"/>
      <c r="L63" s="322"/>
      <c r="P63" s="402"/>
      <c r="Q63" s="371"/>
      <c r="R63" s="408"/>
      <c r="S63" s="408"/>
      <c r="Z63" s="816"/>
      <c r="AA63" s="817"/>
    </row>
    <row r="64" spans="4:34" x14ac:dyDescent="0.2">
      <c r="D64" s="379" t="s">
        <v>40</v>
      </c>
      <c r="G64" s="375" t="s">
        <v>19</v>
      </c>
      <c r="H64" s="376">
        <v>0</v>
      </c>
      <c r="I64" s="368"/>
      <c r="J64" s="377" t="e">
        <f>(H64/NR)*100</f>
        <v>#DIV/0!</v>
      </c>
      <c r="K64" s="378" t="s">
        <v>11</v>
      </c>
      <c r="L64" s="322">
        <f>IF(OR($A$1&lt;1,$A$1&gt;7),0,HLOOKUP($A$1,TABLE,+AB37+1))</f>
        <v>1.3743000000000001</v>
      </c>
      <c r="N64" s="379" t="s">
        <v>12</v>
      </c>
      <c r="P64" s="402" t="e">
        <f>IF(ISTEXT(L64),"   N.A.",ABS(L64-J64))</f>
        <v>#DIV/0!</v>
      </c>
      <c r="Q64" s="371"/>
      <c r="R64" s="407"/>
      <c r="S64" s="407"/>
      <c r="Z64" s="816"/>
      <c r="AA64" s="817"/>
    </row>
    <row r="65" spans="3:28" x14ac:dyDescent="0.2">
      <c r="J65" s="370"/>
      <c r="K65" s="370"/>
      <c r="L65" s="322"/>
      <c r="P65" s="402"/>
      <c r="Q65" s="371"/>
      <c r="R65" s="408"/>
      <c r="S65" s="408"/>
      <c r="Z65" s="816"/>
      <c r="AA65" s="817"/>
    </row>
    <row r="66" spans="3:28" x14ac:dyDescent="0.2">
      <c r="D66" s="379" t="s">
        <v>77</v>
      </c>
      <c r="G66" s="375" t="s">
        <v>19</v>
      </c>
      <c r="H66" s="376">
        <v>0</v>
      </c>
      <c r="J66" s="377" t="e">
        <f>(H66/NR)*100</f>
        <v>#DIV/0!</v>
      </c>
      <c r="K66" s="378" t="s">
        <v>11</v>
      </c>
      <c r="L66" s="322">
        <f>IF(OR($A$1&lt;1,$A$1&gt;7),0,HLOOKUP($A$1,TABLE,+AB38+1))</f>
        <v>5.6099999999999997E-2</v>
      </c>
      <c r="N66" s="379" t="s">
        <v>12</v>
      </c>
      <c r="P66" s="402" t="e">
        <f>IF(ISTEXT(L66),"   N.A.",ABS(L66-J66))</f>
        <v>#DIV/0!</v>
      </c>
      <c r="Q66" s="371"/>
      <c r="R66" s="407"/>
      <c r="S66" s="407"/>
      <c r="Z66" s="816"/>
      <c r="AA66" s="817"/>
    </row>
    <row r="67" spans="3:28" x14ac:dyDescent="0.2">
      <c r="J67" s="370"/>
      <c r="K67" s="370"/>
      <c r="L67" s="322"/>
      <c r="P67" s="402"/>
      <c r="Q67" s="371"/>
      <c r="R67" s="408"/>
      <c r="S67" s="408"/>
      <c r="Z67" s="816"/>
      <c r="AA67" s="817"/>
    </row>
    <row r="68" spans="3:28" x14ac:dyDescent="0.2">
      <c r="D68" s="379" t="s">
        <v>41</v>
      </c>
      <c r="G68" s="375" t="s">
        <v>19</v>
      </c>
      <c r="H68" s="376">
        <v>0</v>
      </c>
      <c r="J68" s="377" t="e">
        <f>(H68/NR)*100</f>
        <v>#DIV/0!</v>
      </c>
      <c r="K68" s="378" t="s">
        <v>11</v>
      </c>
      <c r="L68" s="322">
        <f>IF(OR($A$1&lt;1,$A$1&gt;7),0,HLOOKUP($A$1,TABLE,+AB39+1))</f>
        <v>0.48749999999999999</v>
      </c>
      <c r="N68" s="379" t="s">
        <v>12</v>
      </c>
      <c r="P68" s="402" t="e">
        <f>IF(ISTEXT(L68),"   N.A.",ABS(L68-J68))</f>
        <v>#DIV/0!</v>
      </c>
      <c r="Q68" s="371"/>
      <c r="R68" s="407"/>
      <c r="S68" s="407"/>
      <c r="AA68" s="817"/>
    </row>
    <row r="69" spans="3:28" x14ac:dyDescent="0.2">
      <c r="J69" s="370"/>
      <c r="K69" s="370"/>
      <c r="L69" s="322"/>
      <c r="P69" s="402"/>
      <c r="Q69" s="371"/>
      <c r="R69" s="408"/>
      <c r="S69" s="408"/>
      <c r="AA69" s="817"/>
    </row>
    <row r="70" spans="3:28" x14ac:dyDescent="0.2">
      <c r="D70" s="379" t="s">
        <v>163</v>
      </c>
      <c r="G70" s="375" t="s">
        <v>19</v>
      </c>
      <c r="H70" s="376">
        <v>0</v>
      </c>
      <c r="J70" s="377" t="e">
        <f>(H70/NR)*100</f>
        <v>#DIV/0!</v>
      </c>
      <c r="K70" s="378" t="s">
        <v>11</v>
      </c>
      <c r="L70" s="322">
        <f>IF(OR($A$1&lt;1,$A$1&gt;7),0,HLOOKUP($A$1,TABLE,+AB40+1))</f>
        <v>0.74280000000000002</v>
      </c>
      <c r="N70" s="379" t="s">
        <v>12</v>
      </c>
      <c r="P70" s="402" t="e">
        <f>IF(ISTEXT(L70),"   N.A.",ABS(L70-J70))</f>
        <v>#DIV/0!</v>
      </c>
      <c r="Q70" s="371"/>
      <c r="R70" s="407"/>
      <c r="S70" s="407"/>
      <c r="AA70" s="817"/>
    </row>
    <row r="71" spans="3:28" x14ac:dyDescent="0.2">
      <c r="J71" s="370"/>
      <c r="K71" s="370"/>
      <c r="L71" s="322"/>
      <c r="P71" s="402"/>
      <c r="Q71" s="371"/>
      <c r="R71" s="408"/>
      <c r="S71" s="408"/>
      <c r="AA71" s="817"/>
      <c r="AB71" s="818"/>
    </row>
    <row r="72" spans="3:28" x14ac:dyDescent="0.2">
      <c r="D72" s="379" t="s">
        <v>14</v>
      </c>
      <c r="G72" s="375" t="s">
        <v>19</v>
      </c>
      <c r="H72" s="376">
        <v>0</v>
      </c>
      <c r="J72" s="377" t="e">
        <f>(H72/NR)*100</f>
        <v>#DIV/0!</v>
      </c>
      <c r="K72" s="378" t="s">
        <v>11</v>
      </c>
      <c r="L72" s="322">
        <f>IF(OR($A$1&lt;1,$A$1&gt;7),0,HLOOKUP($A$1,TABLE,+AB41+1))</f>
        <v>0.14300000000000002</v>
      </c>
      <c r="N72" s="379" t="s">
        <v>12</v>
      </c>
      <c r="P72" s="402" t="e">
        <f>IF(ISTEXT(L72),"   N.A.",ABS(L72-J72))</f>
        <v>#DIV/0!</v>
      </c>
      <c r="Q72" s="371"/>
      <c r="R72" s="407"/>
      <c r="S72" s="407"/>
      <c r="AA72" s="817"/>
      <c r="AB72" s="818"/>
    </row>
    <row r="73" spans="3:28" x14ac:dyDescent="0.2">
      <c r="J73" s="370"/>
      <c r="K73" s="370"/>
      <c r="L73" s="322"/>
      <c r="P73" s="402"/>
      <c r="Q73" s="371"/>
      <c r="R73" s="408"/>
      <c r="S73" s="408"/>
      <c r="AA73" s="817"/>
      <c r="AB73" s="818"/>
    </row>
    <row r="74" spans="3:28" x14ac:dyDescent="0.2">
      <c r="D74" s="379" t="s">
        <v>447</v>
      </c>
      <c r="G74" s="375" t="s">
        <v>19</v>
      </c>
      <c r="H74" s="385">
        <f>SUM(H46:H73)</f>
        <v>0</v>
      </c>
      <c r="J74" s="377" t="e">
        <f>(H74/NR)*100</f>
        <v>#DIV/0!</v>
      </c>
      <c r="K74" s="378" t="s">
        <v>11</v>
      </c>
      <c r="L74" s="322">
        <f>IF(OR($A$1&lt;1,$A$1&gt;7),0,HLOOKUP($A$1,TABLE,+AB42+1))</f>
        <v>18.137800000000002</v>
      </c>
      <c r="N74" s="379" t="s">
        <v>12</v>
      </c>
      <c r="P74" s="402" t="e">
        <f>IF(ISTEXT(L74),"   N.A.",ABS(L74-J74))</f>
        <v>#DIV/0!</v>
      </c>
      <c r="Q74" s="371"/>
      <c r="R74" s="407"/>
      <c r="S74" s="407"/>
      <c r="AA74" s="817"/>
      <c r="AB74" s="818"/>
    </row>
    <row r="75" spans="3:28" x14ac:dyDescent="0.2">
      <c r="J75" s="370"/>
      <c r="K75" s="370"/>
      <c r="L75" s="322"/>
      <c r="P75" s="402"/>
      <c r="Q75" s="371"/>
      <c r="R75" s="408"/>
      <c r="S75" s="408"/>
      <c r="AA75" s="817"/>
    </row>
    <row r="76" spans="3:28" ht="18" x14ac:dyDescent="0.25">
      <c r="C76" s="364" t="s">
        <v>448</v>
      </c>
      <c r="D76" s="389"/>
      <c r="E76" s="389"/>
      <c r="F76" s="389"/>
      <c r="G76" s="389"/>
      <c r="H76" s="389"/>
      <c r="J76" s="370"/>
      <c r="K76" s="370"/>
      <c r="L76" s="322"/>
      <c r="P76" s="402"/>
      <c r="Q76" s="371"/>
      <c r="R76" s="408"/>
      <c r="S76" s="408"/>
      <c r="AA76" s="817"/>
    </row>
    <row r="77" spans="3:28" x14ac:dyDescent="0.2">
      <c r="J77" s="370"/>
      <c r="K77" s="370"/>
      <c r="L77" s="322"/>
      <c r="P77" s="402"/>
      <c r="Q77" s="371"/>
      <c r="R77" s="408"/>
      <c r="S77" s="408"/>
      <c r="AA77" s="817"/>
    </row>
    <row r="78" spans="3:28" x14ac:dyDescent="0.2">
      <c r="D78" s="379" t="s">
        <v>375</v>
      </c>
      <c r="G78" s="375" t="s">
        <v>19</v>
      </c>
      <c r="H78" s="376">
        <v>0</v>
      </c>
      <c r="J78" s="377" t="e">
        <f>(H78/NR)*100</f>
        <v>#DIV/0!</v>
      </c>
      <c r="K78" s="378" t="s">
        <v>11</v>
      </c>
      <c r="L78" s="322">
        <f>IF(OR($A$1&lt;1,$A$1&gt;7),0,HLOOKUP($A$1,TABLE,+AB43+1))</f>
        <v>0.98720000000000008</v>
      </c>
      <c r="N78" s="379" t="s">
        <v>12</v>
      </c>
      <c r="P78" s="402" t="e">
        <f>IF(ISTEXT(L78),"   N.A.",ABS(L78-J78))</f>
        <v>#DIV/0!</v>
      </c>
      <c r="Q78" s="371"/>
      <c r="R78" s="407"/>
      <c r="S78" s="407"/>
      <c r="AA78" s="817"/>
    </row>
    <row r="79" spans="3:28" x14ac:dyDescent="0.2">
      <c r="J79" s="370"/>
      <c r="K79" s="370"/>
      <c r="L79" s="322"/>
      <c r="P79" s="402"/>
      <c r="Q79" s="371"/>
      <c r="R79" s="408"/>
      <c r="S79" s="408"/>
      <c r="AA79" s="817"/>
    </row>
    <row r="80" spans="3:28" x14ac:dyDescent="0.2">
      <c r="D80" s="379" t="s">
        <v>42</v>
      </c>
      <c r="G80" s="375" t="s">
        <v>19</v>
      </c>
      <c r="H80" s="376">
        <v>0</v>
      </c>
      <c r="J80" s="377" t="e">
        <f>(H80/NR)*100</f>
        <v>#DIV/0!</v>
      </c>
      <c r="K80" s="378" t="s">
        <v>11</v>
      </c>
      <c r="L80" s="322">
        <f>IF(OR($A$1&lt;1,$A$1&gt;7),0,HLOOKUP($A$1,TABLE,+AB44+1))</f>
        <v>0.1469</v>
      </c>
      <c r="N80" s="379" t="s">
        <v>12</v>
      </c>
      <c r="P80" s="402" t="e">
        <f>IF(ISTEXT(L80),"   N.A.",ABS(L80-J80))</f>
        <v>#DIV/0!</v>
      </c>
      <c r="Q80" s="371"/>
      <c r="R80" s="407"/>
      <c r="S80" s="407"/>
      <c r="AA80" s="817"/>
    </row>
    <row r="81" spans="1:36" x14ac:dyDescent="0.2">
      <c r="J81" s="369"/>
      <c r="K81" s="370"/>
      <c r="L81" s="322"/>
      <c r="P81" s="402"/>
      <c r="Q81" s="371"/>
      <c r="R81" s="408"/>
      <c r="S81" s="408"/>
      <c r="AA81" s="817"/>
    </row>
    <row r="82" spans="1:36" x14ac:dyDescent="0.2">
      <c r="D82" s="379" t="s">
        <v>43</v>
      </c>
      <c r="G82" s="375" t="s">
        <v>19</v>
      </c>
      <c r="H82" s="376">
        <v>0</v>
      </c>
      <c r="J82" s="377" t="e">
        <f>(H82/NR)*100</f>
        <v>#DIV/0!</v>
      </c>
      <c r="K82" s="378" t="s">
        <v>11</v>
      </c>
      <c r="L82" s="322">
        <f>IF(OR($A$1&lt;1,$A$1&gt;7),0,HLOOKUP($A$1,TABLE,+AB45+1))</f>
        <v>0</v>
      </c>
      <c r="N82" s="379" t="s">
        <v>12</v>
      </c>
      <c r="P82" s="402" t="e">
        <f>IF(ISTEXT(L82),"   N.A.",ABS(L82-J82))</f>
        <v>#DIV/0!</v>
      </c>
      <c r="Q82" s="371"/>
      <c r="R82" s="407"/>
      <c r="S82" s="407"/>
      <c r="AA82" s="817"/>
    </row>
    <row r="83" spans="1:36" x14ac:dyDescent="0.2">
      <c r="J83" s="369"/>
      <c r="K83" s="370"/>
      <c r="L83" s="322"/>
      <c r="P83" s="402"/>
      <c r="Q83" s="371"/>
      <c r="R83" s="408"/>
      <c r="S83" s="408"/>
      <c r="AA83" s="817"/>
    </row>
    <row r="84" spans="1:36" x14ac:dyDescent="0.2">
      <c r="D84" s="379" t="s">
        <v>44</v>
      </c>
      <c r="G84" s="375" t="s">
        <v>19</v>
      </c>
      <c r="H84" s="376">
        <v>0</v>
      </c>
      <c r="J84" s="377" t="e">
        <f>(H84/NR)*100</f>
        <v>#DIV/0!</v>
      </c>
      <c r="K84" s="378" t="s">
        <v>11</v>
      </c>
      <c r="L84" s="322">
        <f>IF(OR($A$1&lt;1,$A$1&gt;7),0,HLOOKUP($A$1,TABLE,+AB46+1))</f>
        <v>0</v>
      </c>
      <c r="N84" s="379" t="s">
        <v>12</v>
      </c>
      <c r="P84" s="402" t="e">
        <f>IF(ISTEXT(L84),"   N.A.",ABS(L84-J84))</f>
        <v>#DIV/0!</v>
      </c>
      <c r="Q84" s="371"/>
      <c r="R84" s="407"/>
      <c r="S84" s="407"/>
      <c r="AA84" s="817"/>
    </row>
    <row r="85" spans="1:36" x14ac:dyDescent="0.2">
      <c r="J85" s="369"/>
      <c r="K85" s="370"/>
      <c r="L85" s="322"/>
      <c r="P85" s="402"/>
      <c r="Q85" s="371"/>
      <c r="R85" s="408"/>
      <c r="S85" s="408"/>
      <c r="AA85" s="817"/>
    </row>
    <row r="86" spans="1:36" x14ac:dyDescent="0.2">
      <c r="D86" s="379" t="s">
        <v>45</v>
      </c>
      <c r="G86" s="375" t="s">
        <v>19</v>
      </c>
      <c r="H86" s="376">
        <v>0</v>
      </c>
      <c r="J86" s="377" t="e">
        <f>(H86/NR)*100</f>
        <v>#DIV/0!</v>
      </c>
      <c r="K86" s="378" t="s">
        <v>11</v>
      </c>
      <c r="L86" s="322">
        <f>IF(OR($A$1&lt;1,$A$1&gt;7),0,HLOOKUP($A$1,TABLE,+AB47+1))</f>
        <v>0</v>
      </c>
      <c r="N86" s="379" t="s">
        <v>12</v>
      </c>
      <c r="P86" s="402" t="e">
        <f>IF(ISTEXT(L86),"   N.A.",ABS(L86-J86))</f>
        <v>#DIV/0!</v>
      </c>
      <c r="Q86" s="371"/>
      <c r="R86" s="407"/>
      <c r="S86" s="407"/>
      <c r="AA86" s="817"/>
    </row>
    <row r="87" spans="1:36" x14ac:dyDescent="0.2">
      <c r="J87" s="370"/>
      <c r="K87" s="370"/>
      <c r="L87" s="322"/>
      <c r="P87" s="402"/>
      <c r="Q87" s="371"/>
      <c r="R87" s="408"/>
      <c r="S87" s="408"/>
      <c r="AA87" s="817"/>
    </row>
    <row r="88" spans="1:36" x14ac:dyDescent="0.2">
      <c r="D88" s="379" t="s">
        <v>449</v>
      </c>
      <c r="G88" s="375" t="s">
        <v>19</v>
      </c>
      <c r="H88" s="388">
        <f>SUM(H78:H86)</f>
        <v>0</v>
      </c>
      <c r="J88" s="377" t="e">
        <f>(H88/NR)*100</f>
        <v>#DIV/0!</v>
      </c>
      <c r="K88" s="378" t="s">
        <v>11</v>
      </c>
      <c r="L88" s="322">
        <f>IF(OR($A$1&lt;1,$A$1&gt;7),0,HLOOKUP($A$1,TABLE,+AB48+1))</f>
        <v>1.1341000000000001</v>
      </c>
      <c r="N88" s="379" t="s">
        <v>12</v>
      </c>
      <c r="P88" s="402" t="e">
        <f>IF(ISTEXT(L88),"   N.A.",ABS(L88-J88))</f>
        <v>#DIV/0!</v>
      </c>
      <c r="Q88" s="371"/>
      <c r="R88" s="407"/>
      <c r="S88" s="407"/>
      <c r="AA88" s="817"/>
    </row>
    <row r="89" spans="1:36" x14ac:dyDescent="0.2">
      <c r="C89" s="390"/>
      <c r="J89" s="370"/>
      <c r="K89" s="370"/>
      <c r="L89" s="322"/>
      <c r="P89" s="402"/>
      <c r="Q89" s="371"/>
      <c r="R89" s="408"/>
      <c r="S89" s="408"/>
      <c r="AA89" s="817"/>
    </row>
    <row r="90" spans="1:36" s="391" customFormat="1" ht="18" x14ac:dyDescent="0.25">
      <c r="D90" s="358" t="s">
        <v>441</v>
      </c>
      <c r="G90" s="392" t="s">
        <v>19</v>
      </c>
      <c r="H90" s="388">
        <f>+H88+H74+H42+H32</f>
        <v>0</v>
      </c>
      <c r="J90" s="393" t="e">
        <f>(H90/NR)*100</f>
        <v>#DIV/0!</v>
      </c>
      <c r="K90" s="394" t="s">
        <v>11</v>
      </c>
      <c r="L90" s="395">
        <f>IF(OR($A$1&lt;1,$A$1&gt;7),0,HLOOKUP($A$1,TABLE,+AB49+1))</f>
        <v>73.029499999999999</v>
      </c>
      <c r="N90" s="390" t="s">
        <v>12</v>
      </c>
      <c r="P90" s="403" t="e">
        <f>IF(ISTEXT(L90),"   N.A.",ABS(L90-J90))</f>
        <v>#DIV/0!</v>
      </c>
      <c r="Q90" s="396"/>
      <c r="R90" s="410"/>
      <c r="S90" s="410"/>
      <c r="T90" s="397"/>
      <c r="U90" s="397"/>
      <c r="V90" s="398"/>
      <c r="W90" s="819"/>
      <c r="X90" s="819"/>
      <c r="Y90" s="819"/>
      <c r="Z90" s="819"/>
      <c r="AA90" s="820"/>
      <c r="AB90" s="819"/>
      <c r="AC90" s="821"/>
      <c r="AD90" s="821"/>
      <c r="AE90" s="821"/>
      <c r="AF90" s="821"/>
      <c r="AG90" s="821"/>
      <c r="AH90" s="821"/>
      <c r="AI90" s="819"/>
      <c r="AJ90" s="397"/>
    </row>
    <row r="91" spans="1:36" x14ac:dyDescent="0.2">
      <c r="C91" s="390"/>
      <c r="D91" s="371"/>
      <c r="E91" s="371"/>
      <c r="F91" s="371"/>
      <c r="G91" s="371"/>
      <c r="H91" s="371"/>
      <c r="I91" s="371"/>
      <c r="J91" s="369"/>
      <c r="K91" s="369"/>
      <c r="L91" s="322"/>
      <c r="M91" s="371"/>
      <c r="N91" s="371"/>
      <c r="O91" s="371"/>
      <c r="P91" s="402"/>
      <c r="Q91" s="371"/>
    </row>
    <row r="92" spans="1:36" x14ac:dyDescent="0.2">
      <c r="D92" s="371"/>
      <c r="E92" s="371"/>
      <c r="F92" s="371"/>
      <c r="G92" s="371"/>
      <c r="H92" s="371"/>
      <c r="I92" s="369"/>
      <c r="J92" s="369"/>
      <c r="K92" s="371"/>
      <c r="L92" s="322"/>
      <c r="M92" s="371"/>
      <c r="N92" s="371"/>
      <c r="O92" s="371"/>
      <c r="P92" s="404"/>
      <c r="Q92" s="371"/>
    </row>
    <row r="93" spans="1:36" x14ac:dyDescent="0.2">
      <c r="D93" s="371"/>
      <c r="E93" s="371"/>
      <c r="F93" s="371"/>
      <c r="G93" s="371"/>
      <c r="H93" s="371"/>
      <c r="I93" s="369"/>
      <c r="J93" s="369"/>
      <c r="K93" s="371"/>
      <c r="L93" s="322"/>
      <c r="M93" s="371"/>
      <c r="N93" s="371"/>
      <c r="O93" s="371"/>
      <c r="P93" s="404"/>
      <c r="Q93" s="371"/>
    </row>
    <row r="94" spans="1:36" x14ac:dyDescent="0.2">
      <c r="A94" s="371"/>
      <c r="B94" s="371"/>
      <c r="C94" s="371"/>
      <c r="D94" s="371"/>
      <c r="E94" s="371"/>
      <c r="F94" s="371"/>
      <c r="G94" s="371"/>
      <c r="H94" s="371"/>
      <c r="I94" s="369"/>
      <c r="J94" s="369"/>
      <c r="K94" s="371"/>
      <c r="L94" s="322"/>
      <c r="M94" s="371"/>
      <c r="N94" s="371"/>
      <c r="O94" s="371"/>
      <c r="P94" s="404"/>
      <c r="Q94" s="371"/>
    </row>
    <row r="95" spans="1:36" x14ac:dyDescent="0.2">
      <c r="A95" s="371"/>
      <c r="B95" s="371"/>
      <c r="C95" s="371"/>
      <c r="D95" s="371"/>
      <c r="E95" s="371"/>
      <c r="F95" s="371"/>
      <c r="G95" s="371"/>
      <c r="H95" s="371"/>
      <c r="I95" s="369"/>
      <c r="J95" s="369"/>
      <c r="K95" s="371"/>
      <c r="L95" s="322"/>
      <c r="M95" s="371"/>
      <c r="N95" s="371"/>
      <c r="O95" s="371"/>
      <c r="P95" s="404"/>
      <c r="Q95" s="371"/>
    </row>
    <row r="96" spans="1:36" x14ac:dyDescent="0.2">
      <c r="A96" s="371"/>
      <c r="B96" s="371"/>
      <c r="C96" s="371"/>
      <c r="D96" s="371"/>
      <c r="E96" s="371"/>
      <c r="F96" s="371"/>
      <c r="G96" s="371"/>
      <c r="H96" s="371"/>
      <c r="I96" s="369"/>
      <c r="J96" s="369"/>
      <c r="K96" s="371"/>
      <c r="L96" s="322"/>
      <c r="M96" s="371"/>
      <c r="N96" s="371"/>
      <c r="O96" s="371"/>
      <c r="P96" s="404"/>
      <c r="Q96" s="371"/>
    </row>
    <row r="97" spans="1:17" x14ac:dyDescent="0.2">
      <c r="A97" s="371"/>
      <c r="B97" s="371"/>
      <c r="C97" s="371"/>
      <c r="D97" s="371"/>
      <c r="E97" s="371"/>
      <c r="F97" s="371"/>
      <c r="G97" s="371"/>
      <c r="H97" s="371"/>
      <c r="I97" s="369"/>
      <c r="J97" s="369"/>
      <c r="K97" s="371"/>
      <c r="L97" s="322"/>
      <c r="M97" s="371"/>
      <c r="N97" s="371"/>
      <c r="O97" s="371"/>
      <c r="P97" s="404"/>
      <c r="Q97" s="371"/>
    </row>
    <row r="98" spans="1:17" x14ac:dyDescent="0.2">
      <c r="A98" s="371"/>
      <c r="B98" s="371"/>
      <c r="C98" s="371"/>
      <c r="D98" s="371"/>
      <c r="E98" s="371"/>
      <c r="F98" s="371"/>
      <c r="G98" s="371"/>
      <c r="H98" s="371"/>
      <c r="I98" s="369"/>
      <c r="J98" s="369"/>
      <c r="K98" s="371"/>
      <c r="L98" s="322"/>
      <c r="M98" s="371"/>
      <c r="N98" s="371"/>
      <c r="O98" s="371"/>
      <c r="P98" s="404"/>
      <c r="Q98" s="371"/>
    </row>
    <row r="99" spans="1:17" x14ac:dyDescent="0.2">
      <c r="A99" s="371"/>
      <c r="B99" s="371"/>
      <c r="C99" s="371"/>
      <c r="D99" s="371"/>
      <c r="E99" s="371"/>
      <c r="F99" s="371"/>
      <c r="G99" s="371"/>
      <c r="H99" s="371"/>
      <c r="I99" s="369"/>
      <c r="J99" s="369"/>
      <c r="K99" s="371"/>
      <c r="L99" s="322"/>
      <c r="M99" s="371"/>
      <c r="N99" s="371"/>
      <c r="O99" s="371"/>
      <c r="P99" s="404"/>
      <c r="Q99" s="371"/>
    </row>
    <row r="100" spans="1:17" x14ac:dyDescent="0.2">
      <c r="A100" s="371"/>
      <c r="B100" s="371"/>
      <c r="C100" s="371"/>
      <c r="D100" s="371"/>
      <c r="E100" s="371"/>
      <c r="F100" s="371"/>
      <c r="G100" s="371"/>
      <c r="H100" s="371"/>
      <c r="I100" s="369"/>
      <c r="J100" s="369"/>
      <c r="K100" s="371"/>
      <c r="L100" s="322"/>
      <c r="M100" s="371"/>
      <c r="N100" s="371"/>
      <c r="O100" s="371"/>
      <c r="P100" s="404"/>
      <c r="Q100" s="371"/>
    </row>
    <row r="101" spans="1:17" x14ac:dyDescent="0.2">
      <c r="A101" s="371"/>
      <c r="B101" s="371"/>
      <c r="C101" s="371"/>
      <c r="D101" s="371"/>
      <c r="E101" s="371"/>
      <c r="F101" s="371"/>
      <c r="G101" s="371"/>
      <c r="H101" s="371"/>
      <c r="I101" s="369"/>
      <c r="J101" s="369"/>
      <c r="K101" s="371"/>
      <c r="L101" s="322"/>
      <c r="M101" s="371"/>
      <c r="N101" s="371"/>
      <c r="O101" s="371"/>
      <c r="P101" s="404"/>
      <c r="Q101" s="371"/>
    </row>
    <row r="102" spans="1:17" x14ac:dyDescent="0.2">
      <c r="A102" s="371"/>
      <c r="B102" s="371"/>
      <c r="C102" s="371"/>
      <c r="D102" s="371"/>
      <c r="E102" s="371"/>
      <c r="F102" s="371"/>
      <c r="G102" s="371"/>
      <c r="H102" s="371"/>
      <c r="I102" s="369"/>
      <c r="J102" s="369"/>
      <c r="K102" s="371"/>
      <c r="L102" s="322"/>
      <c r="M102" s="371"/>
      <c r="N102" s="371"/>
      <c r="O102" s="371"/>
      <c r="P102" s="404"/>
      <c r="Q102" s="371"/>
    </row>
    <row r="103" spans="1:17" x14ac:dyDescent="0.2">
      <c r="A103" s="371"/>
      <c r="B103" s="371"/>
      <c r="C103" s="371"/>
      <c r="D103" s="371"/>
      <c r="E103" s="371"/>
      <c r="F103" s="371"/>
      <c r="G103" s="371"/>
      <c r="H103" s="371"/>
      <c r="I103" s="369"/>
      <c r="J103" s="369"/>
      <c r="K103" s="371"/>
      <c r="L103" s="322"/>
      <c r="M103" s="371"/>
      <c r="N103" s="371"/>
      <c r="O103" s="371"/>
      <c r="P103" s="404"/>
      <c r="Q103" s="371"/>
    </row>
    <row r="104" spans="1:17" x14ac:dyDescent="0.2">
      <c r="A104" s="371"/>
      <c r="B104" s="371"/>
      <c r="C104" s="371"/>
      <c r="D104" s="371"/>
      <c r="E104" s="371"/>
      <c r="F104" s="371"/>
      <c r="G104" s="371"/>
      <c r="H104" s="371"/>
      <c r="I104" s="369"/>
      <c r="J104" s="369"/>
      <c r="K104" s="371"/>
      <c r="L104" s="322"/>
      <c r="M104" s="371"/>
      <c r="N104" s="371"/>
      <c r="O104" s="371"/>
      <c r="P104" s="404"/>
      <c r="Q104" s="371"/>
    </row>
    <row r="105" spans="1:17" x14ac:dyDescent="0.2">
      <c r="A105" s="371"/>
      <c r="B105" s="371"/>
      <c r="C105" s="371"/>
      <c r="D105" s="371"/>
      <c r="E105" s="371"/>
      <c r="F105" s="371"/>
      <c r="G105" s="371"/>
      <c r="H105" s="371"/>
      <c r="I105" s="369"/>
      <c r="J105" s="369"/>
      <c r="K105" s="371"/>
      <c r="L105" s="322"/>
      <c r="M105" s="371"/>
      <c r="N105" s="371"/>
      <c r="O105" s="371"/>
      <c r="P105" s="404"/>
      <c r="Q105" s="371"/>
    </row>
    <row r="106" spans="1:17" x14ac:dyDescent="0.2">
      <c r="A106" s="371"/>
      <c r="B106" s="371"/>
      <c r="C106" s="371"/>
      <c r="D106" s="371"/>
      <c r="E106" s="371"/>
      <c r="F106" s="371"/>
      <c r="G106" s="371"/>
      <c r="H106" s="371"/>
      <c r="I106" s="369"/>
      <c r="J106" s="369"/>
      <c r="K106" s="371"/>
      <c r="L106" s="322"/>
      <c r="M106" s="371"/>
      <c r="N106" s="371"/>
      <c r="O106" s="371"/>
      <c r="P106" s="404"/>
      <c r="Q106" s="371"/>
    </row>
    <row r="107" spans="1:17" x14ac:dyDescent="0.2">
      <c r="A107" s="371"/>
      <c r="B107" s="371"/>
      <c r="C107" s="371"/>
      <c r="D107" s="371"/>
      <c r="E107" s="371"/>
      <c r="F107" s="371"/>
      <c r="G107" s="371"/>
      <c r="H107" s="371"/>
      <c r="I107" s="369"/>
      <c r="J107" s="369"/>
      <c r="K107" s="371"/>
      <c r="L107" s="322"/>
      <c r="M107" s="371"/>
      <c r="N107" s="371"/>
      <c r="O107" s="371"/>
      <c r="P107" s="404"/>
      <c r="Q107" s="371"/>
    </row>
    <row r="108" spans="1:17" x14ac:dyDescent="0.2">
      <c r="A108" s="371"/>
      <c r="B108" s="371"/>
      <c r="C108" s="371"/>
      <c r="D108" s="371"/>
      <c r="E108" s="371"/>
      <c r="F108" s="371"/>
      <c r="G108" s="371"/>
      <c r="H108" s="371"/>
      <c r="I108" s="369"/>
      <c r="J108" s="369"/>
      <c r="K108" s="371"/>
      <c r="L108" s="322"/>
      <c r="M108" s="371"/>
      <c r="N108" s="371"/>
      <c r="O108" s="371"/>
      <c r="P108" s="404"/>
      <c r="Q108" s="371"/>
    </row>
    <row r="109" spans="1:17" x14ac:dyDescent="0.2">
      <c r="A109" s="371"/>
      <c r="B109" s="371"/>
      <c r="C109" s="371"/>
      <c r="D109" s="371"/>
      <c r="E109" s="371"/>
      <c r="F109" s="371"/>
      <c r="G109" s="371"/>
      <c r="H109" s="371"/>
      <c r="I109" s="369"/>
      <c r="J109" s="369"/>
      <c r="K109" s="371"/>
      <c r="L109" s="322"/>
      <c r="M109" s="371"/>
      <c r="N109" s="371"/>
      <c r="O109" s="371"/>
      <c r="P109" s="404"/>
      <c r="Q109" s="371"/>
    </row>
    <row r="110" spans="1:17" x14ac:dyDescent="0.2">
      <c r="A110" s="371"/>
      <c r="B110" s="371"/>
      <c r="C110" s="371"/>
      <c r="D110" s="371"/>
      <c r="E110" s="371"/>
      <c r="F110" s="371"/>
      <c r="G110" s="371"/>
      <c r="H110" s="371"/>
      <c r="I110" s="369"/>
      <c r="J110" s="369"/>
      <c r="K110" s="371"/>
      <c r="L110" s="322"/>
      <c r="M110" s="371"/>
      <c r="N110" s="371"/>
      <c r="O110" s="371"/>
      <c r="P110" s="404"/>
      <c r="Q110" s="371"/>
    </row>
    <row r="111" spans="1:17" x14ac:dyDescent="0.2">
      <c r="A111" s="371"/>
      <c r="B111" s="371"/>
      <c r="C111" s="371"/>
      <c r="D111" s="371"/>
      <c r="E111" s="371"/>
      <c r="F111" s="371"/>
      <c r="G111" s="371"/>
      <c r="H111" s="371"/>
      <c r="I111" s="369"/>
      <c r="J111" s="369"/>
      <c r="K111" s="371"/>
      <c r="L111" s="322"/>
      <c r="M111" s="371"/>
      <c r="N111" s="371"/>
      <c r="O111" s="371"/>
      <c r="P111" s="404"/>
      <c r="Q111" s="371"/>
    </row>
    <row r="112" spans="1:17" x14ac:dyDescent="0.2">
      <c r="A112" s="371"/>
      <c r="B112" s="371"/>
      <c r="C112" s="371"/>
      <c r="D112" s="371"/>
      <c r="E112" s="371"/>
      <c r="F112" s="371"/>
      <c r="G112" s="371"/>
      <c r="H112" s="371"/>
      <c r="I112" s="369"/>
      <c r="J112" s="369"/>
      <c r="K112" s="371"/>
      <c r="L112" s="322"/>
      <c r="M112" s="371"/>
      <c r="N112" s="371"/>
      <c r="O112" s="371"/>
      <c r="P112" s="404"/>
      <c r="Q112" s="371"/>
    </row>
    <row r="113" spans="1:17" x14ac:dyDescent="0.2">
      <c r="A113" s="371"/>
      <c r="B113" s="371"/>
      <c r="C113" s="371"/>
      <c r="D113" s="371"/>
      <c r="E113" s="371"/>
      <c r="F113" s="371"/>
      <c r="G113" s="371"/>
      <c r="H113" s="371"/>
      <c r="I113" s="369"/>
      <c r="J113" s="369"/>
      <c r="K113" s="371"/>
      <c r="L113" s="322"/>
      <c r="M113" s="371"/>
      <c r="N113" s="371"/>
      <c r="O113" s="371"/>
      <c r="P113" s="404"/>
      <c r="Q113" s="371"/>
    </row>
    <row r="114" spans="1:17" x14ac:dyDescent="0.2">
      <c r="A114" s="371"/>
      <c r="B114" s="371"/>
      <c r="C114" s="371"/>
      <c r="D114" s="371"/>
      <c r="E114" s="371"/>
      <c r="F114" s="371"/>
      <c r="G114" s="371"/>
      <c r="H114" s="371"/>
      <c r="I114" s="369"/>
      <c r="J114" s="369"/>
      <c r="K114" s="371"/>
      <c r="L114" s="322"/>
      <c r="M114" s="371"/>
      <c r="N114" s="371"/>
      <c r="O114" s="371"/>
      <c r="P114" s="404"/>
      <c r="Q114" s="371"/>
    </row>
    <row r="115" spans="1:17" x14ac:dyDescent="0.2">
      <c r="A115" s="371"/>
      <c r="B115" s="371"/>
      <c r="C115" s="371"/>
      <c r="D115" s="371"/>
      <c r="E115" s="371"/>
      <c r="F115" s="371"/>
      <c r="G115" s="371"/>
      <c r="H115" s="371"/>
      <c r="I115" s="369"/>
      <c r="J115" s="369"/>
      <c r="K115" s="371"/>
      <c r="L115" s="322"/>
      <c r="M115" s="371"/>
      <c r="N115" s="371"/>
      <c r="O115" s="371"/>
      <c r="P115" s="404"/>
      <c r="Q115" s="371"/>
    </row>
    <row r="116" spans="1:17" x14ac:dyDescent="0.2">
      <c r="A116" s="371"/>
      <c r="B116" s="371"/>
      <c r="C116" s="371"/>
      <c r="D116" s="371"/>
      <c r="E116" s="371"/>
      <c r="F116" s="371"/>
      <c r="G116" s="371"/>
      <c r="H116" s="371"/>
      <c r="I116" s="369"/>
      <c r="J116" s="369"/>
      <c r="K116" s="371"/>
      <c r="L116" s="322"/>
      <c r="M116" s="371"/>
      <c r="N116" s="371"/>
      <c r="O116" s="371"/>
      <c r="P116" s="404"/>
      <c r="Q116" s="371"/>
    </row>
    <row r="117" spans="1:17" x14ac:dyDescent="0.2">
      <c r="A117" s="371"/>
      <c r="B117" s="371"/>
      <c r="C117" s="371"/>
      <c r="D117" s="371"/>
      <c r="E117" s="371"/>
      <c r="F117" s="371"/>
      <c r="G117" s="371"/>
      <c r="H117" s="371"/>
      <c r="I117" s="369"/>
      <c r="J117" s="369"/>
      <c r="K117" s="371"/>
      <c r="L117" s="322"/>
      <c r="M117" s="371"/>
      <c r="N117" s="371"/>
      <c r="O117" s="371"/>
      <c r="P117" s="404"/>
      <c r="Q117" s="371"/>
    </row>
    <row r="118" spans="1:17" x14ac:dyDescent="0.2">
      <c r="A118" s="371"/>
      <c r="B118" s="371"/>
      <c r="C118" s="371"/>
      <c r="D118" s="371"/>
      <c r="E118" s="371"/>
      <c r="F118" s="371"/>
      <c r="G118" s="371"/>
      <c r="H118" s="371"/>
      <c r="I118" s="369"/>
      <c r="J118" s="369"/>
      <c r="K118" s="371"/>
      <c r="L118" s="322"/>
      <c r="M118" s="371"/>
      <c r="N118" s="371"/>
      <c r="O118" s="371"/>
      <c r="P118" s="404"/>
      <c r="Q118" s="371"/>
    </row>
    <row r="119" spans="1:17" x14ac:dyDescent="0.2">
      <c r="A119" s="371"/>
      <c r="B119" s="371"/>
      <c r="C119" s="371"/>
      <c r="D119" s="371"/>
      <c r="E119" s="371"/>
      <c r="F119" s="371"/>
      <c r="G119" s="371"/>
      <c r="H119" s="371"/>
      <c r="I119" s="369"/>
      <c r="J119" s="369"/>
      <c r="K119" s="371"/>
      <c r="L119" s="322"/>
      <c r="M119" s="371"/>
      <c r="N119" s="371"/>
      <c r="O119" s="371"/>
      <c r="P119" s="404"/>
      <c r="Q119" s="371"/>
    </row>
    <row r="120" spans="1:17" x14ac:dyDescent="0.2">
      <c r="A120" s="371"/>
      <c r="B120" s="371"/>
      <c r="C120" s="371"/>
      <c r="D120" s="371"/>
      <c r="E120" s="371"/>
      <c r="F120" s="371"/>
      <c r="G120" s="371"/>
      <c r="H120" s="371"/>
      <c r="I120" s="369"/>
      <c r="J120" s="369"/>
      <c r="K120" s="371"/>
      <c r="L120" s="322"/>
      <c r="M120" s="371"/>
      <c r="N120" s="371"/>
      <c r="O120" s="371"/>
      <c r="P120" s="404"/>
      <c r="Q120" s="371"/>
    </row>
    <row r="121" spans="1:17" x14ac:dyDescent="0.2">
      <c r="A121" s="371"/>
      <c r="B121" s="371"/>
      <c r="C121" s="371"/>
      <c r="D121" s="371"/>
      <c r="E121" s="371"/>
      <c r="F121" s="371"/>
      <c r="G121" s="371"/>
      <c r="H121" s="371"/>
      <c r="I121" s="369"/>
      <c r="J121" s="369"/>
      <c r="K121" s="371"/>
      <c r="L121" s="322"/>
      <c r="M121" s="371"/>
      <c r="N121" s="371"/>
      <c r="O121" s="371"/>
      <c r="P121" s="404"/>
      <c r="Q121" s="371"/>
    </row>
    <row r="122" spans="1:17" x14ac:dyDescent="0.2">
      <c r="A122" s="371"/>
      <c r="B122" s="371"/>
      <c r="C122" s="371"/>
      <c r="D122" s="371"/>
      <c r="E122" s="371"/>
      <c r="F122" s="371"/>
      <c r="G122" s="371"/>
      <c r="H122" s="371"/>
      <c r="I122" s="369"/>
      <c r="J122" s="370"/>
      <c r="L122" s="322"/>
      <c r="P122" s="404"/>
      <c r="Q122" s="371"/>
    </row>
    <row r="123" spans="1:17" x14ac:dyDescent="0.2">
      <c r="A123" s="371"/>
      <c r="B123" s="371"/>
      <c r="C123" s="371"/>
      <c r="D123" s="371"/>
      <c r="E123" s="371"/>
      <c r="F123" s="371"/>
      <c r="G123" s="371"/>
      <c r="H123" s="371"/>
      <c r="I123" s="369"/>
      <c r="J123" s="370"/>
      <c r="L123" s="322"/>
      <c r="P123" s="404"/>
      <c r="Q123" s="371"/>
    </row>
    <row r="124" spans="1:17" x14ac:dyDescent="0.2">
      <c r="A124" s="371"/>
      <c r="B124" s="371"/>
      <c r="C124" s="371"/>
      <c r="I124" s="370"/>
      <c r="J124" s="370"/>
      <c r="L124" s="322"/>
      <c r="P124" s="404"/>
    </row>
    <row r="125" spans="1:17" x14ac:dyDescent="0.2">
      <c r="A125" s="371"/>
      <c r="B125" s="371"/>
      <c r="C125" s="371"/>
      <c r="I125" s="370"/>
      <c r="J125" s="370"/>
      <c r="L125" s="322"/>
      <c r="P125" s="404"/>
    </row>
    <row r="126" spans="1:17" x14ac:dyDescent="0.2">
      <c r="A126" s="371"/>
      <c r="B126" s="371"/>
      <c r="C126" s="371"/>
      <c r="I126" s="370"/>
      <c r="J126" s="370"/>
      <c r="L126" s="322"/>
      <c r="P126" s="404"/>
    </row>
    <row r="127" spans="1:17" x14ac:dyDescent="0.2">
      <c r="A127" s="371"/>
      <c r="B127" s="371"/>
      <c r="C127" s="371"/>
      <c r="I127" s="370"/>
      <c r="J127" s="370"/>
      <c r="L127" s="322"/>
      <c r="P127" s="404"/>
    </row>
    <row r="128" spans="1:17" x14ac:dyDescent="0.2">
      <c r="I128" s="370"/>
      <c r="J128" s="370"/>
      <c r="L128" s="322"/>
      <c r="P128" s="404"/>
    </row>
    <row r="129" spans="9:16" x14ac:dyDescent="0.2">
      <c r="I129" s="370"/>
      <c r="J129" s="370"/>
      <c r="L129" s="322"/>
      <c r="P129" s="404"/>
    </row>
    <row r="130" spans="9:16" x14ac:dyDescent="0.2">
      <c r="I130" s="370"/>
      <c r="J130" s="370"/>
      <c r="L130" s="322"/>
      <c r="P130" s="404"/>
    </row>
    <row r="131" spans="9:16" x14ac:dyDescent="0.2">
      <c r="I131" s="370"/>
      <c r="J131" s="370"/>
      <c r="L131" s="322"/>
      <c r="P131" s="404"/>
    </row>
    <row r="132" spans="9:16" x14ac:dyDescent="0.2">
      <c r="I132" s="370"/>
      <c r="J132" s="370"/>
      <c r="L132" s="322"/>
      <c r="P132" s="404"/>
    </row>
    <row r="133" spans="9:16" x14ac:dyDescent="0.2">
      <c r="I133" s="370"/>
      <c r="J133" s="370"/>
      <c r="L133" s="322"/>
      <c r="P133" s="404"/>
    </row>
    <row r="134" spans="9:16" x14ac:dyDescent="0.2">
      <c r="I134" s="370"/>
      <c r="J134" s="370"/>
      <c r="P134" s="404"/>
    </row>
    <row r="135" spans="9:16" x14ac:dyDescent="0.2">
      <c r="I135" s="370"/>
      <c r="J135" s="370"/>
      <c r="P135" s="404"/>
    </row>
    <row r="136" spans="9:16" x14ac:dyDescent="0.2">
      <c r="I136" s="370"/>
      <c r="J136" s="370"/>
      <c r="P136" s="404"/>
    </row>
    <row r="137" spans="9:16" x14ac:dyDescent="0.2">
      <c r="I137" s="370"/>
      <c r="J137" s="370"/>
      <c r="P137" s="404"/>
    </row>
    <row r="138" spans="9:16" x14ac:dyDescent="0.2">
      <c r="I138" s="370"/>
      <c r="J138" s="370"/>
      <c r="P138" s="404"/>
    </row>
    <row r="139" spans="9:16" x14ac:dyDescent="0.2">
      <c r="I139" s="370"/>
      <c r="J139" s="370"/>
      <c r="P139" s="404"/>
    </row>
    <row r="140" spans="9:16" x14ac:dyDescent="0.2">
      <c r="I140" s="370"/>
      <c r="J140" s="370"/>
      <c r="P140" s="404"/>
    </row>
    <row r="141" spans="9:16" x14ac:dyDescent="0.2">
      <c r="I141" s="370"/>
      <c r="J141" s="370"/>
      <c r="P141" s="404"/>
    </row>
    <row r="142" spans="9:16" x14ac:dyDescent="0.2">
      <c r="I142" s="370"/>
      <c r="J142" s="370"/>
      <c r="P142" s="404"/>
    </row>
    <row r="143" spans="9:16" x14ac:dyDescent="0.2">
      <c r="I143" s="370"/>
      <c r="J143" s="370"/>
      <c r="P143" s="404"/>
    </row>
    <row r="144" spans="9:16" x14ac:dyDescent="0.2">
      <c r="I144" s="370"/>
      <c r="J144" s="370"/>
      <c r="P144" s="404"/>
    </row>
    <row r="145" spans="9:16" x14ac:dyDescent="0.2">
      <c r="I145" s="370"/>
      <c r="J145" s="370"/>
      <c r="P145" s="404"/>
    </row>
    <row r="146" spans="9:16" x14ac:dyDescent="0.2">
      <c r="I146" s="370"/>
      <c r="J146" s="370"/>
      <c r="P146" s="404"/>
    </row>
    <row r="147" spans="9:16" x14ac:dyDescent="0.2">
      <c r="I147" s="370"/>
      <c r="J147" s="370"/>
      <c r="P147" s="404"/>
    </row>
    <row r="148" spans="9:16" x14ac:dyDescent="0.2">
      <c r="I148" s="370"/>
      <c r="J148" s="370"/>
      <c r="P148" s="404"/>
    </row>
    <row r="149" spans="9:16" x14ac:dyDescent="0.2">
      <c r="I149" s="370"/>
      <c r="J149" s="370"/>
      <c r="P149" s="404"/>
    </row>
    <row r="150" spans="9:16" x14ac:dyDescent="0.2">
      <c r="I150" s="370"/>
      <c r="J150" s="370"/>
      <c r="P150" s="404"/>
    </row>
    <row r="151" spans="9:16" x14ac:dyDescent="0.2">
      <c r="I151" s="370"/>
      <c r="J151" s="370"/>
      <c r="P151" s="404"/>
    </row>
    <row r="152" spans="9:16" x14ac:dyDescent="0.2">
      <c r="I152" s="370"/>
      <c r="J152" s="370"/>
      <c r="P152" s="404"/>
    </row>
    <row r="153" spans="9:16" x14ac:dyDescent="0.2">
      <c r="I153" s="370"/>
      <c r="J153" s="370"/>
      <c r="P153" s="404"/>
    </row>
    <row r="154" spans="9:16" x14ac:dyDescent="0.2">
      <c r="I154" s="370"/>
      <c r="J154" s="370"/>
      <c r="P154" s="404"/>
    </row>
    <row r="155" spans="9:16" x14ac:dyDescent="0.2">
      <c r="I155" s="370"/>
      <c r="J155" s="370"/>
      <c r="P155" s="404"/>
    </row>
    <row r="156" spans="9:16" x14ac:dyDescent="0.2">
      <c r="I156" s="370"/>
      <c r="J156" s="370"/>
      <c r="P156" s="404"/>
    </row>
    <row r="157" spans="9:16" x14ac:dyDescent="0.2">
      <c r="I157" s="370"/>
      <c r="J157" s="370"/>
      <c r="P157" s="404"/>
    </row>
    <row r="158" spans="9:16" x14ac:dyDescent="0.2">
      <c r="I158" s="370"/>
      <c r="J158" s="370"/>
      <c r="P158" s="404"/>
    </row>
    <row r="159" spans="9:16" x14ac:dyDescent="0.2">
      <c r="I159" s="370"/>
      <c r="J159" s="370"/>
      <c r="P159" s="404"/>
    </row>
    <row r="160" spans="9:16" x14ac:dyDescent="0.2">
      <c r="I160" s="370"/>
      <c r="J160" s="370"/>
      <c r="P160" s="404"/>
    </row>
    <row r="161" spans="9:16" x14ac:dyDescent="0.2">
      <c r="I161" s="370"/>
      <c r="J161" s="370"/>
      <c r="P161" s="404"/>
    </row>
    <row r="162" spans="9:16" x14ac:dyDescent="0.2">
      <c r="I162" s="370"/>
      <c r="J162" s="370"/>
      <c r="P162" s="404"/>
    </row>
    <row r="163" spans="9:16" x14ac:dyDescent="0.2">
      <c r="I163" s="370"/>
      <c r="J163" s="370"/>
      <c r="P163" s="404"/>
    </row>
    <row r="164" spans="9:16" x14ac:dyDescent="0.2">
      <c r="I164" s="370"/>
      <c r="J164" s="370"/>
      <c r="P164" s="404"/>
    </row>
    <row r="165" spans="9:16" x14ac:dyDescent="0.2">
      <c r="I165" s="370"/>
      <c r="J165" s="370"/>
      <c r="P165" s="404"/>
    </row>
    <row r="166" spans="9:16" x14ac:dyDescent="0.2">
      <c r="I166" s="370"/>
      <c r="J166" s="370"/>
      <c r="P166" s="404"/>
    </row>
    <row r="167" spans="9:16" x14ac:dyDescent="0.2">
      <c r="I167" s="370"/>
      <c r="J167" s="370"/>
      <c r="P167" s="404"/>
    </row>
    <row r="168" spans="9:16" x14ac:dyDescent="0.2">
      <c r="I168" s="370"/>
      <c r="J168" s="370"/>
      <c r="P168" s="404"/>
    </row>
    <row r="169" spans="9:16" x14ac:dyDescent="0.2">
      <c r="I169" s="370"/>
      <c r="J169" s="370"/>
      <c r="P169" s="404"/>
    </row>
    <row r="170" spans="9:16" x14ac:dyDescent="0.2">
      <c r="I170" s="370"/>
      <c r="P170" s="404"/>
    </row>
    <row r="171" spans="9:16" x14ac:dyDescent="0.2">
      <c r="I171" s="370"/>
      <c r="P171" s="404"/>
    </row>
    <row r="172" spans="9:16" x14ac:dyDescent="0.2">
      <c r="P172" s="404"/>
    </row>
    <row r="173" spans="9:16" x14ac:dyDescent="0.2">
      <c r="P173" s="404"/>
    </row>
    <row r="174" spans="9:16" x14ac:dyDescent="0.2">
      <c r="P174" s="404"/>
    </row>
    <row r="175" spans="9:16" x14ac:dyDescent="0.2">
      <c r="P175" s="404"/>
    </row>
    <row r="176" spans="9:16" x14ac:dyDescent="0.2">
      <c r="P176" s="404"/>
    </row>
    <row r="177" spans="16:16" x14ac:dyDescent="0.2">
      <c r="P177" s="404"/>
    </row>
    <row r="178" spans="16:16" x14ac:dyDescent="0.2">
      <c r="P178" s="404"/>
    </row>
    <row r="179" spans="16:16" x14ac:dyDescent="0.2">
      <c r="P179" s="404"/>
    </row>
    <row r="180" spans="16:16" x14ac:dyDescent="0.2">
      <c r="P180" s="404"/>
    </row>
    <row r="181" spans="16:16" x14ac:dyDescent="0.2">
      <c r="P181" s="404"/>
    </row>
    <row r="182" spans="16:16" x14ac:dyDescent="0.2">
      <c r="P182" s="404"/>
    </row>
    <row r="183" spans="16:16" x14ac:dyDescent="0.2">
      <c r="P183" s="404"/>
    </row>
    <row r="184" spans="16:16" x14ac:dyDescent="0.2">
      <c r="P184" s="404"/>
    </row>
    <row r="185" spans="16:16" x14ac:dyDescent="0.2">
      <c r="P185" s="404"/>
    </row>
    <row r="186" spans="16:16" x14ac:dyDescent="0.2">
      <c r="P186" s="404"/>
    </row>
    <row r="187" spans="16:16" x14ac:dyDescent="0.2">
      <c r="P187" s="404"/>
    </row>
    <row r="188" spans="16:16" x14ac:dyDescent="0.2">
      <c r="P188" s="404"/>
    </row>
    <row r="189" spans="16:16" x14ac:dyDescent="0.2">
      <c r="P189" s="404"/>
    </row>
    <row r="190" spans="16:16" x14ac:dyDescent="0.2">
      <c r="P190" s="404"/>
    </row>
    <row r="191" spans="16:16" x14ac:dyDescent="0.2">
      <c r="P191" s="404"/>
    </row>
    <row r="192" spans="16:16" x14ac:dyDescent="0.2">
      <c r="P192" s="404"/>
    </row>
    <row r="193" spans="16:16" x14ac:dyDescent="0.2">
      <c r="P193" s="404"/>
    </row>
    <row r="194" spans="16:16" x14ac:dyDescent="0.2">
      <c r="P194" s="404"/>
    </row>
    <row r="195" spans="16:16" x14ac:dyDescent="0.2">
      <c r="P195" s="404"/>
    </row>
    <row r="196" spans="16:16" x14ac:dyDescent="0.2">
      <c r="P196" s="404"/>
    </row>
    <row r="197" spans="16:16" x14ac:dyDescent="0.2">
      <c r="P197" s="404"/>
    </row>
  </sheetData>
  <sheetProtection algorithmName="SHA-512" hashValue="Gy/PdcIMoyDxavMEBCHH61AdEG+bVjU++xje0APdhqWYk0uFfnZY8Ql8vlImiZ49f4Hyq9ZLnjbDIQZiV4fmbQ==" saltValue="/DS3FVz28tlrcOdIKiJsbQ==" spinCount="100000" sheet="1" objects="1" scenarios="1"/>
  <mergeCells count="4">
    <mergeCell ref="E3:M3"/>
    <mergeCell ref="O3:Q3"/>
    <mergeCell ref="L9:N9"/>
    <mergeCell ref="R10:S10"/>
  </mergeCells>
  <phoneticPr fontId="0" type="noConversion"/>
  <printOptions horizontalCentered="1" gridLinesSet="0"/>
  <pageMargins left="0.25" right="0.25" top="0.75" bottom="0.75" header="0.3" footer="0.3"/>
  <pageSetup scale="67" orientation="landscape" horizontalDpi="4294967292" verticalDpi="4294967292" r:id="rId1"/>
  <headerFooter>
    <oddFooter>&amp;C&amp;"-,Regular"Page &amp;P of &amp;N</oddFooter>
  </headerFooter>
  <rowBreaks count="2" manualBreakCount="2">
    <brk id="43" min="2" max="18" man="1"/>
    <brk id="75" min="2" max="18" man="1"/>
  </rowBreaks>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codeName="Sheet6">
    <tabColor rgb="FF008578"/>
  </sheetPr>
  <dimension ref="A1:AS72"/>
  <sheetViews>
    <sheetView showGridLines="0" zoomScaleNormal="100" workbookViewId="0">
      <pane xSplit="1" ySplit="11" topLeftCell="B12" activePane="bottomRight" state="frozen"/>
      <selection activeCell="B12" sqref="B12"/>
      <selection pane="topRight" activeCell="B12" sqref="B12"/>
      <selection pane="bottomLeft" activeCell="B12" sqref="B12"/>
      <selection pane="bottomRight" activeCell="H32" sqref="H32"/>
    </sheetView>
  </sheetViews>
  <sheetFormatPr defaultColWidth="12.42578125" defaultRowHeight="15" x14ac:dyDescent="0.2"/>
  <cols>
    <col min="1" max="1" width="6.140625" style="591" customWidth="1"/>
    <col min="2" max="3" width="2.28515625" style="591" customWidth="1"/>
    <col min="4" max="4" width="11.42578125" style="591" customWidth="1"/>
    <col min="5" max="5" width="29.7109375" style="591" customWidth="1"/>
    <col min="6" max="6" width="4.42578125" style="591" customWidth="1"/>
    <col min="7" max="7" width="2.28515625" style="591" customWidth="1"/>
    <col min="8" max="8" width="19.42578125" style="591" customWidth="1"/>
    <col min="9" max="9" width="2.28515625" style="591" customWidth="1"/>
    <col min="10" max="10" width="9.42578125" style="591" customWidth="1"/>
    <col min="11" max="11" width="3.42578125" style="591" customWidth="1"/>
    <col min="12" max="12" width="14.7109375" style="591" customWidth="1"/>
    <col min="13" max="13" width="2.28515625" style="591" customWidth="1"/>
    <col min="14" max="14" width="14.7109375" style="591" customWidth="1"/>
    <col min="15" max="15" width="2.28515625" style="591" customWidth="1"/>
    <col min="16" max="16" width="13.85546875" style="609" customWidth="1"/>
    <col min="17" max="17" width="2.28515625" style="602" customWidth="1"/>
    <col min="18" max="18" width="12.42578125" style="609" customWidth="1"/>
    <col min="19" max="19" width="32" style="609" customWidth="1"/>
    <col min="20" max="20" width="12.42578125" style="532"/>
    <col min="21" max="21" width="8.7109375" style="532" customWidth="1"/>
    <col min="22" max="23" width="8.7109375" style="457" customWidth="1"/>
    <col min="24" max="28" width="9.140625" style="517" customWidth="1"/>
    <col min="29" max="31" width="9.140625" style="790" customWidth="1"/>
    <col min="32" max="34" width="10.42578125" style="790" customWidth="1"/>
    <col min="35" max="35" width="9.140625" style="517" customWidth="1"/>
    <col min="36" max="16384" width="12.42578125" style="591"/>
  </cols>
  <sheetData>
    <row r="1" spans="1:45" s="575" customFormat="1" ht="18" x14ac:dyDescent="0.25">
      <c r="A1" s="232">
        <f>rev_code</f>
        <v>1</v>
      </c>
      <c r="B1" s="233"/>
      <c r="C1" s="87"/>
      <c r="D1" s="88" t="s">
        <v>506</v>
      </c>
      <c r="E1" s="568"/>
      <c r="F1" s="568"/>
      <c r="G1" s="568"/>
      <c r="H1" s="568"/>
      <c r="I1" s="568"/>
      <c r="J1" s="568"/>
      <c r="K1" s="568"/>
      <c r="L1" s="568"/>
      <c r="M1" s="568"/>
      <c r="N1" s="568"/>
      <c r="O1" s="568"/>
      <c r="P1" s="569"/>
      <c r="Q1" s="570"/>
      <c r="R1" s="569"/>
      <c r="S1" s="571"/>
      <c r="T1" s="572"/>
      <c r="U1" s="572"/>
      <c r="V1" s="573"/>
      <c r="W1" s="573"/>
      <c r="X1" s="574"/>
      <c r="Y1" s="574"/>
      <c r="Z1" s="574"/>
      <c r="AA1" s="574"/>
      <c r="AB1" s="574"/>
      <c r="AC1" s="786"/>
      <c r="AD1" s="786"/>
      <c r="AE1" s="786"/>
      <c r="AF1" s="786"/>
      <c r="AG1" s="786"/>
      <c r="AH1" s="786"/>
      <c r="AI1" s="574"/>
    </row>
    <row r="3" spans="1:45" s="575" customFormat="1" ht="18" x14ac:dyDescent="0.25">
      <c r="A3" s="576"/>
      <c r="B3" s="576"/>
      <c r="C3" s="576"/>
      <c r="D3" s="239" t="s">
        <v>0</v>
      </c>
      <c r="E3" s="942" t="str">
        <f>IF(agency="","",agency)</f>
        <v xml:space="preserve"> </v>
      </c>
      <c r="F3" s="942"/>
      <c r="G3" s="942"/>
      <c r="H3" s="942"/>
      <c r="I3" s="942"/>
      <c r="J3" s="942"/>
      <c r="K3" s="942"/>
      <c r="L3" s="942"/>
      <c r="M3" s="942"/>
      <c r="N3" s="240" t="s">
        <v>1</v>
      </c>
      <c r="O3" s="943" t="str">
        <f>IF(date="","",date)</f>
        <v xml:space="preserve"> </v>
      </c>
      <c r="P3" s="943"/>
      <c r="Q3" s="943"/>
      <c r="R3" s="340"/>
      <c r="S3" s="577"/>
      <c r="T3" s="572"/>
      <c r="U3" s="572"/>
      <c r="V3" s="573"/>
      <c r="W3" s="573"/>
      <c r="X3" s="574"/>
      <c r="Y3" s="574"/>
      <c r="Z3" s="574"/>
      <c r="AA3" s="574"/>
      <c r="AB3" s="574"/>
      <c r="AC3" s="786"/>
      <c r="AD3" s="786"/>
      <c r="AE3" s="786"/>
      <c r="AF3" s="786"/>
      <c r="AG3" s="786"/>
      <c r="AH3" s="786"/>
      <c r="AI3" s="574"/>
    </row>
    <row r="4" spans="1:45" s="583" customFormat="1" ht="18" x14ac:dyDescent="0.25">
      <c r="A4" s="578"/>
      <c r="B4" s="578"/>
      <c r="C4" s="578"/>
      <c r="D4" s="239"/>
      <c r="E4" s="245"/>
      <c r="F4" s="245"/>
      <c r="G4" s="246"/>
      <c r="H4" s="246"/>
      <c r="I4" s="246"/>
      <c r="J4" s="246"/>
      <c r="K4" s="246"/>
      <c r="L4" s="246"/>
      <c r="M4" s="246"/>
      <c r="N4" s="240"/>
      <c r="O4" s="248"/>
      <c r="P4" s="329"/>
      <c r="Q4" s="421"/>
      <c r="R4" s="340"/>
      <c r="S4" s="579"/>
      <c r="T4" s="580"/>
      <c r="U4" s="580"/>
      <c r="V4" s="581"/>
      <c r="W4" s="581"/>
      <c r="X4" s="582"/>
      <c r="Y4" s="582"/>
      <c r="Z4" s="582"/>
      <c r="AA4" s="582"/>
      <c r="AB4" s="582"/>
      <c r="AC4" s="804"/>
      <c r="AD4" s="804"/>
      <c r="AE4" s="804"/>
      <c r="AF4" s="804"/>
      <c r="AG4" s="804"/>
      <c r="AH4" s="804"/>
      <c r="AI4" s="582"/>
    </row>
    <row r="5" spans="1:45" s="98" customFormat="1" ht="24.75" customHeight="1" x14ac:dyDescent="0.25">
      <c r="A5" s="203"/>
      <c r="B5" s="203"/>
      <c r="C5" s="204"/>
      <c r="D5" s="203"/>
      <c r="E5" s="205"/>
      <c r="F5" s="205"/>
      <c r="G5" s="206"/>
      <c r="H5" s="206"/>
      <c r="I5" s="206"/>
      <c r="J5" s="207" t="s">
        <v>60</v>
      </c>
      <c r="K5" s="205"/>
      <c r="L5" s="208"/>
      <c r="M5" s="205"/>
      <c r="N5" s="205" t="str">
        <f>IF(OR($A$1&lt;1,$A$1&gt;7),'READ ME!'!$B$260,CHOOSE($A$1+1,'READ ME!'!$B$260,'READ ME!'!$B$254,'READ ME!'!$B$255,'READ ME!'!$B$256,'READ ME!'!$B$257,'READ ME!'!$B$258,'READ ME!'!$B$259,'READ ME!'!$B$260))</f>
        <v>Under $1,250,000</v>
      </c>
      <c r="O5" s="205"/>
      <c r="P5" s="214"/>
      <c r="Q5" s="209"/>
      <c r="R5" s="353"/>
      <c r="S5" s="341"/>
      <c r="U5" s="249"/>
      <c r="V5" s="251"/>
      <c r="W5" s="251"/>
      <c r="X5" s="357"/>
      <c r="Y5" s="357"/>
      <c r="Z5" s="357"/>
      <c r="AA5" s="357"/>
      <c r="AB5" s="789"/>
      <c r="AC5" s="500"/>
      <c r="AD5" s="500"/>
      <c r="AE5" s="500"/>
      <c r="AF5" s="500"/>
      <c r="AG5" s="500"/>
      <c r="AH5" s="500"/>
      <c r="AI5" s="357"/>
      <c r="AJ5" s="250"/>
      <c r="AK5" s="250"/>
      <c r="AL5" s="250"/>
      <c r="AM5" s="250"/>
      <c r="AN5" s="250"/>
      <c r="AO5" s="250"/>
      <c r="AP5" s="250"/>
      <c r="AQ5" s="250"/>
      <c r="AR5" s="250"/>
      <c r="AS5" s="250"/>
    </row>
    <row r="6" spans="1:45" s="575" customFormat="1" ht="18" x14ac:dyDescent="0.25">
      <c r="A6" s="576"/>
      <c r="B6" s="576"/>
      <c r="C6" s="576"/>
      <c r="D6" s="576"/>
      <c r="E6" s="576"/>
      <c r="F6" s="576"/>
      <c r="G6" s="576"/>
      <c r="H6" s="576"/>
      <c r="I6" s="576"/>
      <c r="J6" s="576"/>
      <c r="K6" s="576"/>
      <c r="L6" s="576"/>
      <c r="M6" s="576"/>
      <c r="N6" s="576"/>
      <c r="O6" s="576"/>
      <c r="P6" s="584"/>
      <c r="Q6" s="585"/>
      <c r="R6" s="584"/>
      <c r="S6" s="577"/>
      <c r="T6" s="572"/>
      <c r="U6" s="572"/>
      <c r="V6" s="573"/>
      <c r="W6" s="573"/>
      <c r="X6" s="574"/>
      <c r="Y6" s="574"/>
      <c r="Z6" s="574"/>
      <c r="AA6" s="574"/>
      <c r="AB6" s="574"/>
      <c r="AC6" s="786"/>
      <c r="AD6" s="786"/>
      <c r="AE6" s="786"/>
      <c r="AF6" s="786"/>
      <c r="AG6" s="786"/>
      <c r="AH6" s="786"/>
      <c r="AI6" s="574"/>
    </row>
    <row r="7" spans="1:45" s="532" customFormat="1" x14ac:dyDescent="0.2">
      <c r="A7" s="861"/>
      <c r="B7" s="861"/>
      <c r="C7" s="861"/>
      <c r="D7" s="861"/>
      <c r="F7" s="869" t="s">
        <v>436</v>
      </c>
      <c r="G7" s="870"/>
      <c r="H7" s="871">
        <f>NR</f>
        <v>0</v>
      </c>
      <c r="I7" s="872" t="s">
        <v>505</v>
      </c>
      <c r="J7" s="861"/>
      <c r="K7" s="861"/>
      <c r="L7" s="861"/>
      <c r="M7" s="861"/>
      <c r="N7" s="861"/>
      <c r="O7" s="861"/>
      <c r="P7" s="860"/>
      <c r="Q7" s="594"/>
      <c r="R7" s="860"/>
      <c r="S7" s="609"/>
      <c r="V7" s="457"/>
      <c r="W7" s="457"/>
      <c r="X7" s="517"/>
      <c r="Y7" s="517"/>
      <c r="Z7" s="517"/>
      <c r="AA7" s="517"/>
      <c r="AB7" s="517"/>
      <c r="AC7" s="790"/>
      <c r="AD7" s="790"/>
      <c r="AE7" s="790"/>
      <c r="AF7" s="790"/>
      <c r="AG7" s="790"/>
      <c r="AH7" s="790"/>
      <c r="AI7" s="517"/>
    </row>
    <row r="8" spans="1:45" s="575" customFormat="1" ht="18" x14ac:dyDescent="0.25">
      <c r="A8" s="576"/>
      <c r="B8" s="576"/>
      <c r="C8" s="576"/>
      <c r="D8" s="576"/>
      <c r="F8" s="253"/>
      <c r="G8" s="253"/>
      <c r="H8" s="360"/>
      <c r="I8" s="576"/>
      <c r="J8" s="576"/>
      <c r="K8" s="576"/>
      <c r="L8" s="576"/>
      <c r="M8" s="576"/>
      <c r="N8" s="576"/>
      <c r="O8" s="576"/>
      <c r="P8" s="584"/>
      <c r="Q8" s="585"/>
      <c r="R8" s="584"/>
      <c r="S8" s="577"/>
      <c r="T8" s="572"/>
      <c r="U8" s="572"/>
      <c r="V8" s="573"/>
      <c r="W8" s="573"/>
      <c r="X8" s="574"/>
      <c r="Y8" s="574"/>
      <c r="Z8" s="574"/>
      <c r="AA8" s="574"/>
      <c r="AB8" s="574"/>
      <c r="AC8" s="786"/>
      <c r="AD8" s="786"/>
      <c r="AE8" s="786"/>
      <c r="AF8" s="786"/>
      <c r="AG8" s="786"/>
      <c r="AH8" s="786"/>
      <c r="AI8" s="574"/>
    </row>
    <row r="9" spans="1:45" s="587" customFormat="1" x14ac:dyDescent="0.2">
      <c r="H9" s="316" t="s">
        <v>106</v>
      </c>
      <c r="L9" s="947" t="s">
        <v>3</v>
      </c>
      <c r="M9" s="947"/>
      <c r="N9" s="947"/>
      <c r="P9" s="841" t="s">
        <v>74</v>
      </c>
      <c r="Q9" s="437"/>
      <c r="R9" s="843"/>
      <c r="S9" s="860"/>
      <c r="T9" s="861"/>
      <c r="U9" s="861"/>
      <c r="V9" s="858"/>
      <c r="W9" s="858"/>
      <c r="X9" s="852"/>
      <c r="Y9" s="852"/>
      <c r="Z9" s="852"/>
      <c r="AA9" s="862"/>
      <c r="AB9" s="862"/>
      <c r="AC9" s="792"/>
      <c r="AD9" s="792"/>
      <c r="AE9" s="792"/>
      <c r="AF9" s="792"/>
      <c r="AG9" s="792"/>
      <c r="AH9" s="792"/>
      <c r="AI9" s="862"/>
    </row>
    <row r="10" spans="1:45" s="587" customFormat="1" x14ac:dyDescent="0.2">
      <c r="A10" s="586"/>
      <c r="C10" s="863" t="s">
        <v>82</v>
      </c>
      <c r="D10" s="864"/>
      <c r="E10" s="864"/>
      <c r="F10" s="588"/>
      <c r="H10" s="833" t="s">
        <v>482</v>
      </c>
      <c r="I10" s="431"/>
      <c r="J10" s="855" t="s">
        <v>144</v>
      </c>
      <c r="L10" s="849" t="s">
        <v>107</v>
      </c>
      <c r="M10" s="325"/>
      <c r="N10" s="846" t="s">
        <v>7</v>
      </c>
      <c r="P10" s="850" t="s">
        <v>32</v>
      </c>
      <c r="Q10" s="437"/>
      <c r="R10" s="865" t="s">
        <v>105</v>
      </c>
      <c r="S10" s="866"/>
      <c r="T10" s="861"/>
      <c r="U10" s="861"/>
      <c r="V10" s="867"/>
      <c r="W10" s="867"/>
      <c r="X10" s="862"/>
      <c r="Y10" s="862"/>
      <c r="Z10" s="862"/>
      <c r="AA10" s="862"/>
      <c r="AB10" s="862"/>
      <c r="AC10" s="868" t="s">
        <v>276</v>
      </c>
      <c r="AD10" s="792"/>
      <c r="AE10" s="792"/>
      <c r="AF10" s="792"/>
      <c r="AG10" s="792"/>
      <c r="AH10" s="792"/>
      <c r="AI10" s="862"/>
    </row>
    <row r="11" spans="1:45" x14ac:dyDescent="0.2">
      <c r="A11" s="586"/>
      <c r="B11" s="587"/>
      <c r="C11" s="586"/>
      <c r="D11" s="588"/>
      <c r="E11" s="588"/>
      <c r="F11" s="588"/>
      <c r="G11" s="587"/>
      <c r="H11" s="277"/>
      <c r="I11" s="431"/>
      <c r="J11" s="432"/>
      <c r="K11" s="587"/>
      <c r="L11" s="508"/>
      <c r="M11" s="434"/>
      <c r="N11" s="435"/>
      <c r="O11" s="587"/>
      <c r="P11" s="436"/>
      <c r="Q11" s="437"/>
      <c r="R11" s="589"/>
      <c r="S11" s="590"/>
      <c r="AC11" s="791" t="s">
        <v>10</v>
      </c>
      <c r="AD11" s="792">
        <v>1250</v>
      </c>
      <c r="AE11" s="792">
        <v>2500</v>
      </c>
      <c r="AF11" s="792">
        <v>5000</v>
      </c>
      <c r="AG11" s="792">
        <v>10000</v>
      </c>
      <c r="AH11" s="791" t="s">
        <v>91</v>
      </c>
      <c r="AI11" s="793"/>
    </row>
    <row r="12" spans="1:45" x14ac:dyDescent="0.2">
      <c r="B12" s="592" t="s">
        <v>288</v>
      </c>
      <c r="C12" s="586"/>
      <c r="D12" s="588"/>
      <c r="E12" s="588"/>
      <c r="F12" s="588"/>
      <c r="G12" s="587"/>
      <c r="H12" s="587"/>
      <c r="I12" s="587"/>
      <c r="J12" s="586"/>
      <c r="K12" s="587"/>
      <c r="L12" s="586"/>
      <c r="M12" s="587"/>
      <c r="N12" s="586"/>
      <c r="O12" s="587"/>
      <c r="P12" s="593"/>
      <c r="Q12" s="594"/>
      <c r="R12" s="595"/>
      <c r="S12" s="590"/>
      <c r="AC12" s="792">
        <v>1250</v>
      </c>
      <c r="AD12" s="792">
        <v>2500</v>
      </c>
      <c r="AE12" s="792">
        <v>5000</v>
      </c>
      <c r="AF12" s="792">
        <v>10000</v>
      </c>
      <c r="AG12" s="792">
        <v>25000</v>
      </c>
      <c r="AH12" s="792">
        <v>25000</v>
      </c>
      <c r="AI12" s="794"/>
    </row>
    <row r="13" spans="1:45" ht="24" customHeight="1" x14ac:dyDescent="0.2">
      <c r="C13" s="596" t="s">
        <v>52</v>
      </c>
      <c r="G13" s="375" t="s">
        <v>19</v>
      </c>
      <c r="H13" s="597">
        <f>+NR-tot_exp</f>
        <v>0</v>
      </c>
      <c r="I13" s="598"/>
      <c r="J13" s="599" t="e">
        <f>+(H13/NR)*100</f>
        <v>#DIV/0!</v>
      </c>
      <c r="K13" s="600" t="s">
        <v>11</v>
      </c>
      <c r="L13" s="322">
        <f>IF(OR($A$1&lt;1,$A$1&gt;7),0,HLOOKUP($A$1,TABLE,+AB14+1))</f>
        <v>21.2</v>
      </c>
      <c r="N13" s="596" t="s">
        <v>12</v>
      </c>
      <c r="P13" s="601" t="e">
        <f>IF(ISTEXT(L13),"   N.A.",ABS(L13-J13))</f>
        <v>#DIV/0!</v>
      </c>
      <c r="R13" s="407"/>
      <c r="S13" s="407"/>
      <c r="Z13" s="531" t="s">
        <v>149</v>
      </c>
      <c r="AA13" s="531"/>
      <c r="AC13" s="795">
        <v>1</v>
      </c>
      <c r="AD13" s="795">
        <v>2</v>
      </c>
      <c r="AE13" s="795">
        <v>3</v>
      </c>
      <c r="AF13" s="795">
        <v>4</v>
      </c>
      <c r="AG13" s="795">
        <v>5</v>
      </c>
      <c r="AH13" s="795">
        <v>6</v>
      </c>
    </row>
    <row r="14" spans="1:45" x14ac:dyDescent="0.2">
      <c r="C14" s="596"/>
      <c r="D14" s="603" t="s">
        <v>127</v>
      </c>
      <c r="G14" s="598"/>
      <c r="H14" s="598"/>
      <c r="I14" s="598"/>
      <c r="J14" s="604"/>
      <c r="K14" s="604"/>
      <c r="L14" s="322">
        <f>IF(OR($A$1&lt;1,$A$1&gt;7),0,HLOOKUP($A$1,TABLE,+AB15+1))</f>
        <v>49.7</v>
      </c>
      <c r="N14" s="605" t="s">
        <v>338</v>
      </c>
      <c r="P14" s="601">
        <f>IF(ISTEXT(L14),"   N.A.",ABS(L14-J14))</f>
        <v>49.7</v>
      </c>
      <c r="R14" s="407"/>
      <c r="S14" s="407"/>
      <c r="Z14" s="557" t="s">
        <v>165</v>
      </c>
      <c r="AA14" s="788" t="s">
        <v>384</v>
      </c>
      <c r="AB14" s="517">
        <v>1</v>
      </c>
      <c r="AC14" s="790">
        <v>21.2</v>
      </c>
      <c r="AD14" s="790">
        <v>25.738600000000002</v>
      </c>
      <c r="AE14" s="790">
        <v>23.534700000000001</v>
      </c>
      <c r="AF14" s="790">
        <v>22.791399999999999</v>
      </c>
      <c r="AG14" s="790">
        <v>18.771999999999998</v>
      </c>
      <c r="AH14" s="790">
        <v>13.415900000000001</v>
      </c>
    </row>
    <row r="15" spans="1:45" x14ac:dyDescent="0.2">
      <c r="G15" s="598"/>
      <c r="H15" s="598"/>
      <c r="I15" s="598"/>
      <c r="J15" s="604"/>
      <c r="K15" s="604"/>
      <c r="L15" s="604"/>
      <c r="N15" s="605"/>
      <c r="P15" s="601"/>
      <c r="R15" s="606"/>
      <c r="S15" s="606"/>
      <c r="Z15" s="557" t="s">
        <v>165</v>
      </c>
      <c r="AA15" s="788" t="s">
        <v>385</v>
      </c>
      <c r="AB15" s="517">
        <v>2</v>
      </c>
      <c r="AC15" s="790">
        <v>49.7</v>
      </c>
      <c r="AD15" s="790">
        <v>45.633499999999998</v>
      </c>
      <c r="AE15" s="790">
        <v>39.595700000000001</v>
      </c>
      <c r="AF15" s="790">
        <v>34.750999999999998</v>
      </c>
      <c r="AG15" s="790">
        <v>30.311199999999999</v>
      </c>
      <c r="AH15" s="790">
        <v>24.409300000000002</v>
      </c>
    </row>
    <row r="16" spans="1:45" x14ac:dyDescent="0.2">
      <c r="C16" s="591" t="s">
        <v>132</v>
      </c>
      <c r="G16" s="375" t="s">
        <v>19</v>
      </c>
      <c r="H16" s="597">
        <f>+H17+H18+H19+H20</f>
        <v>0</v>
      </c>
      <c r="J16" s="599" t="e">
        <f>+(H16/NR)*100</f>
        <v>#DIV/0!</v>
      </c>
      <c r="K16" s="600" t="s">
        <v>11</v>
      </c>
      <c r="L16" s="322">
        <f>IF(OR($A$1&lt;1,$A$1&gt;7),0,HLOOKUP($A$1,TABLE,+AB16+1))</f>
        <v>16.100000000000001</v>
      </c>
      <c r="N16" s="596" t="s">
        <v>12</v>
      </c>
      <c r="P16" s="601" t="e">
        <f>IF(ISTEXT(L16),"   N.A.",ABS(L16-J16))</f>
        <v>#DIV/0!</v>
      </c>
      <c r="R16" s="407"/>
      <c r="S16" s="407"/>
      <c r="Z16" s="557" t="s">
        <v>166</v>
      </c>
      <c r="AA16" s="788" t="s">
        <v>384</v>
      </c>
      <c r="AB16" s="517">
        <v>3</v>
      </c>
      <c r="AC16" s="790">
        <v>16.100000000000001</v>
      </c>
      <c r="AD16" s="790">
        <v>17.985799999999998</v>
      </c>
      <c r="AE16" s="790">
        <v>15.4373</v>
      </c>
      <c r="AF16" s="790">
        <v>14.838299999999998</v>
      </c>
      <c r="AG16" s="790">
        <v>10.5185</v>
      </c>
      <c r="AH16" s="790">
        <v>5.6970000000000001</v>
      </c>
    </row>
    <row r="17" spans="2:34" x14ac:dyDescent="0.2">
      <c r="D17" s="607" t="s">
        <v>128</v>
      </c>
      <c r="G17" s="375"/>
      <c r="H17" s="608">
        <f>+H13</f>
        <v>0</v>
      </c>
      <c r="I17" s="598"/>
      <c r="J17" s="604"/>
      <c r="K17" s="604"/>
      <c r="L17" s="322">
        <f>IF(OR($A$1&lt;1,$A$1&gt;7),0,HLOOKUP($A$1,TABLE,+AB17+1))</f>
        <v>46.9</v>
      </c>
      <c r="N17" s="605" t="s">
        <v>338</v>
      </c>
      <c r="P17" s="601">
        <f>IF(ISTEXT(L17),"   N.A.",ABS(L17-J17))</f>
        <v>46.9</v>
      </c>
      <c r="R17" s="407"/>
      <c r="S17" s="407"/>
      <c r="Z17" s="557" t="s">
        <v>166</v>
      </c>
      <c r="AA17" s="788" t="s">
        <v>385</v>
      </c>
      <c r="AB17" s="517">
        <v>4</v>
      </c>
      <c r="AC17" s="790">
        <v>46.9</v>
      </c>
      <c r="AD17" s="790">
        <v>40.182099999999998</v>
      </c>
      <c r="AE17" s="790">
        <v>32.701500000000003</v>
      </c>
      <c r="AF17" s="790">
        <v>27.874100000000002</v>
      </c>
      <c r="AG17" s="790">
        <v>23.688699999999997</v>
      </c>
      <c r="AH17" s="790">
        <v>16.385899999999999</v>
      </c>
    </row>
    <row r="18" spans="2:34" x14ac:dyDescent="0.2">
      <c r="D18" s="607" t="s">
        <v>129</v>
      </c>
      <c r="G18" s="375"/>
      <c r="H18" s="608">
        <f>-contingents</f>
        <v>0</v>
      </c>
      <c r="I18" s="598"/>
      <c r="J18" s="604"/>
      <c r="K18" s="604"/>
      <c r="L18" s="604"/>
      <c r="N18" s="605"/>
      <c r="P18" s="601"/>
      <c r="R18" s="407"/>
      <c r="S18" s="407"/>
      <c r="Z18" s="557" t="s">
        <v>133</v>
      </c>
      <c r="AA18" s="788" t="s">
        <v>384</v>
      </c>
      <c r="AB18" s="517">
        <v>5</v>
      </c>
      <c r="AC18" s="790">
        <v>23.7</v>
      </c>
      <c r="AD18" s="790">
        <v>29.469299999999997</v>
      </c>
      <c r="AE18" s="790">
        <v>26.376300000000004</v>
      </c>
      <c r="AF18" s="790">
        <v>25.6631</v>
      </c>
      <c r="AG18" s="790">
        <v>22.4407</v>
      </c>
      <c r="AH18" s="790">
        <v>17.897400000000001</v>
      </c>
    </row>
    <row r="19" spans="2:34" x14ac:dyDescent="0.2">
      <c r="D19" s="607" t="s">
        <v>130</v>
      </c>
      <c r="G19" s="375"/>
      <c r="H19" s="608">
        <f>-bonus</f>
        <v>0</v>
      </c>
      <c r="I19" s="598"/>
      <c r="R19" s="606"/>
      <c r="S19" s="606"/>
      <c r="Z19" s="557" t="s">
        <v>133</v>
      </c>
      <c r="AA19" s="788" t="s">
        <v>385</v>
      </c>
      <c r="AB19" s="517">
        <v>6</v>
      </c>
      <c r="AC19" s="790">
        <v>51.800000000000004</v>
      </c>
      <c r="AD19" s="790">
        <v>48.0627</v>
      </c>
      <c r="AE19" s="790">
        <v>41.492000000000004</v>
      </c>
      <c r="AF19" s="790">
        <v>37.228299999999997</v>
      </c>
      <c r="AG19" s="790">
        <v>33.711999999999996</v>
      </c>
      <c r="AH19" s="790">
        <v>28.612900000000003</v>
      </c>
    </row>
    <row r="20" spans="2:34" x14ac:dyDescent="0.2">
      <c r="D20" s="607" t="s">
        <v>131</v>
      </c>
      <c r="G20" s="375"/>
      <c r="H20" s="608">
        <f>-investment</f>
        <v>0</v>
      </c>
      <c r="I20" s="598"/>
      <c r="J20" s="604"/>
      <c r="K20" s="604"/>
      <c r="L20" s="604"/>
      <c r="N20" s="605"/>
      <c r="P20" s="601"/>
      <c r="R20" s="606"/>
      <c r="S20" s="606"/>
      <c r="Z20" s="557" t="s">
        <v>167</v>
      </c>
      <c r="AA20" s="788" t="s">
        <v>384</v>
      </c>
      <c r="AB20" s="517">
        <v>7</v>
      </c>
      <c r="AC20" s="790">
        <v>27</v>
      </c>
      <c r="AD20" s="790">
        <v>29.374499999999998</v>
      </c>
      <c r="AE20" s="790">
        <v>26.703900000000004</v>
      </c>
      <c r="AF20" s="790">
        <v>26.828499999999998</v>
      </c>
      <c r="AG20" s="790">
        <v>22.872899999999998</v>
      </c>
      <c r="AH20" s="790">
        <v>20.100000000000001</v>
      </c>
    </row>
    <row r="21" spans="2:34" x14ac:dyDescent="0.2">
      <c r="H21" s="610"/>
      <c r="P21" s="611"/>
      <c r="R21" s="606"/>
      <c r="S21" s="606"/>
      <c r="Z21" s="557" t="s">
        <v>167</v>
      </c>
      <c r="AA21" s="788" t="s">
        <v>385</v>
      </c>
      <c r="AB21" s="517">
        <v>8</v>
      </c>
      <c r="AC21" s="790">
        <v>52.800000000000004</v>
      </c>
      <c r="AD21" s="790">
        <v>47.710799999999999</v>
      </c>
      <c r="AE21" s="790">
        <v>41.605799999999995</v>
      </c>
      <c r="AF21" s="790">
        <v>40.227600000000002</v>
      </c>
      <c r="AG21" s="790">
        <v>33.240600000000001</v>
      </c>
      <c r="AH21" s="790">
        <v>28.799200000000003</v>
      </c>
    </row>
    <row r="22" spans="2:34" x14ac:dyDescent="0.2">
      <c r="P22" s="611"/>
      <c r="R22" s="606"/>
      <c r="S22" s="606"/>
      <c r="Z22" s="557" t="s">
        <v>168</v>
      </c>
      <c r="AA22" s="788" t="s">
        <v>384</v>
      </c>
      <c r="AB22" s="517">
        <v>9</v>
      </c>
      <c r="AC22" s="790">
        <v>28.1</v>
      </c>
      <c r="AD22" s="790">
        <v>30.7104</v>
      </c>
      <c r="AE22" s="790">
        <v>27.531400000000001</v>
      </c>
      <c r="AF22" s="790">
        <v>27.454499999999999</v>
      </c>
      <c r="AG22" s="790">
        <v>23.671700000000001</v>
      </c>
      <c r="AH22" s="790">
        <v>21.07</v>
      </c>
    </row>
    <row r="23" spans="2:34" x14ac:dyDescent="0.2">
      <c r="C23" s="596" t="s">
        <v>133</v>
      </c>
      <c r="G23" s="375" t="s">
        <v>19</v>
      </c>
      <c r="H23" s="597">
        <f>+H13+interest+depreciation+amortization</f>
        <v>0</v>
      </c>
      <c r="J23" s="599" t="e">
        <f>+(H23/NR)*100</f>
        <v>#DIV/0!</v>
      </c>
      <c r="K23" s="600" t="s">
        <v>11</v>
      </c>
      <c r="L23" s="322">
        <f>IF(OR($A$1&lt;1,$A$1&gt;7),0,HLOOKUP($A$1,TABLE,+AB18+1))</f>
        <v>23.7</v>
      </c>
      <c r="N23" s="596" t="s">
        <v>12</v>
      </c>
      <c r="P23" s="601" t="e">
        <f>IF(ISTEXT(L23),"   N.A.",ABS(L23-J23))</f>
        <v>#DIV/0!</v>
      </c>
      <c r="R23" s="407"/>
      <c r="S23" s="407"/>
      <c r="Z23" s="557" t="s">
        <v>168</v>
      </c>
      <c r="AA23" s="788" t="s">
        <v>385</v>
      </c>
      <c r="AB23" s="517">
        <v>10</v>
      </c>
      <c r="AC23" s="790">
        <v>53.900000000000006</v>
      </c>
      <c r="AD23" s="790">
        <v>48.654199999999996</v>
      </c>
      <c r="AE23" s="790">
        <v>41.890699999999995</v>
      </c>
      <c r="AF23" s="790">
        <v>41.0276</v>
      </c>
      <c r="AG23" s="790">
        <v>34.007100000000001</v>
      </c>
      <c r="AH23" s="790">
        <v>29.626200000000004</v>
      </c>
    </row>
    <row r="24" spans="2:34" x14ac:dyDescent="0.2">
      <c r="C24" s="596"/>
      <c r="D24" s="603" t="s">
        <v>512</v>
      </c>
      <c r="G24" s="598"/>
      <c r="H24" s="608"/>
      <c r="I24" s="598"/>
      <c r="J24" s="604"/>
      <c r="K24" s="604"/>
      <c r="L24" s="322">
        <f>IF(OR($A$1&lt;1,$A$1&gt;7),0,HLOOKUP($A$1,TABLE,+AB19+1))</f>
        <v>51.800000000000004</v>
      </c>
      <c r="N24" s="605" t="s">
        <v>338</v>
      </c>
      <c r="P24" s="601">
        <f>IF(ISTEXT(L24),"   N.A.",ABS(L24-J24))</f>
        <v>51.800000000000004</v>
      </c>
      <c r="R24" s="407"/>
      <c r="S24" s="407"/>
      <c r="Z24" s="557" t="s">
        <v>209</v>
      </c>
      <c r="AA24" s="788" t="s">
        <v>384</v>
      </c>
      <c r="AB24" s="517">
        <v>11</v>
      </c>
      <c r="AC24" s="790">
        <v>21.8</v>
      </c>
      <c r="AD24" s="790">
        <v>20.2</v>
      </c>
      <c r="AE24" s="790">
        <v>17.7</v>
      </c>
      <c r="AF24" s="790">
        <v>18.600000000000001</v>
      </c>
      <c r="AG24" s="790">
        <v>15.8</v>
      </c>
      <c r="AH24" s="790">
        <v>16</v>
      </c>
    </row>
    <row r="25" spans="2:34" x14ac:dyDescent="0.2">
      <c r="E25" s="612"/>
      <c r="G25" s="598"/>
      <c r="H25" s="608"/>
      <c r="I25" s="598"/>
      <c r="J25" s="604"/>
      <c r="K25" s="604"/>
      <c r="L25" s="604"/>
      <c r="N25" s="605"/>
      <c r="P25" s="601"/>
      <c r="R25" s="407"/>
      <c r="S25" s="407"/>
      <c r="Z25" s="557" t="s">
        <v>209</v>
      </c>
      <c r="AA25" s="788" t="s">
        <v>385</v>
      </c>
      <c r="AB25" s="517">
        <v>12</v>
      </c>
      <c r="AC25" s="790">
        <v>37.9</v>
      </c>
      <c r="AD25" s="790">
        <v>32.6</v>
      </c>
      <c r="AE25" s="790">
        <v>31.4</v>
      </c>
      <c r="AF25" s="790">
        <v>32.799999999999997</v>
      </c>
      <c r="AG25" s="790">
        <v>24.3</v>
      </c>
      <c r="AH25" s="790">
        <v>23.9</v>
      </c>
    </row>
    <row r="26" spans="2:34" x14ac:dyDescent="0.2">
      <c r="E26" s="612"/>
      <c r="G26" s="598"/>
      <c r="H26" s="608"/>
      <c r="I26" s="598"/>
      <c r="J26" s="604"/>
      <c r="K26" s="604"/>
      <c r="L26" s="604"/>
      <c r="N26" s="605"/>
      <c r="P26" s="601"/>
      <c r="R26" s="479"/>
      <c r="S26" s="479"/>
      <c r="Z26" s="557"/>
      <c r="AA26" s="788"/>
    </row>
    <row r="27" spans="2:34" x14ac:dyDescent="0.2">
      <c r="G27" s="598"/>
      <c r="H27" s="598"/>
      <c r="I27" s="598"/>
      <c r="J27" s="604"/>
      <c r="K27" s="604"/>
      <c r="L27" s="604"/>
      <c r="N27" s="605"/>
      <c r="P27" s="601"/>
      <c r="R27" s="479"/>
      <c r="S27" s="479"/>
      <c r="Z27" s="557"/>
      <c r="AA27" s="788"/>
    </row>
    <row r="28" spans="2:34" ht="18" x14ac:dyDescent="0.25">
      <c r="C28" s="613" t="s">
        <v>134</v>
      </c>
      <c r="D28" s="614"/>
      <c r="E28" s="614"/>
      <c r="F28" s="614"/>
      <c r="G28" s="614"/>
      <c r="H28" s="614"/>
      <c r="I28" s="614"/>
      <c r="J28" s="614"/>
      <c r="K28" s="615"/>
      <c r="R28" s="606"/>
      <c r="S28" s="606"/>
      <c r="Z28" s="557"/>
      <c r="AA28" s="788"/>
    </row>
    <row r="29" spans="2:34" x14ac:dyDescent="0.2">
      <c r="C29" s="616"/>
      <c r="D29" s="610"/>
      <c r="E29" s="610"/>
      <c r="F29" s="610"/>
      <c r="G29" s="610"/>
      <c r="H29" s="610"/>
      <c r="I29" s="610"/>
      <c r="J29" s="610"/>
      <c r="K29" s="617"/>
      <c r="R29" s="606"/>
      <c r="S29" s="606"/>
      <c r="Z29" s="557"/>
      <c r="AA29" s="788"/>
    </row>
    <row r="30" spans="2:34" x14ac:dyDescent="0.2">
      <c r="C30" s="618" t="s">
        <v>522</v>
      </c>
      <c r="D30" s="610"/>
      <c r="E30" s="610"/>
      <c r="F30" s="610"/>
      <c r="G30" s="610"/>
      <c r="H30" s="610"/>
      <c r="I30" s="610"/>
      <c r="J30" s="610"/>
      <c r="K30" s="617"/>
      <c r="R30" s="606"/>
      <c r="S30" s="606"/>
    </row>
    <row r="31" spans="2:34" x14ac:dyDescent="0.2">
      <c r="C31" s="618"/>
      <c r="D31" s="610"/>
      <c r="E31" s="610"/>
      <c r="F31" s="610"/>
      <c r="G31" s="610"/>
      <c r="H31" s="610"/>
      <c r="I31" s="610"/>
      <c r="J31" s="610"/>
      <c r="K31" s="617"/>
      <c r="R31" s="606"/>
      <c r="S31" s="606"/>
    </row>
    <row r="32" spans="2:34" x14ac:dyDescent="0.2">
      <c r="B32" s="619"/>
      <c r="C32" s="618"/>
      <c r="D32" s="610" t="s">
        <v>516</v>
      </c>
      <c r="E32" s="610"/>
      <c r="F32" s="610"/>
      <c r="G32" s="620" t="s">
        <v>19</v>
      </c>
      <c r="H32" s="376">
        <v>0</v>
      </c>
      <c r="I32" s="610"/>
      <c r="J32" s="599" t="e">
        <f>+(H32/NR)*100</f>
        <v>#DIV/0!</v>
      </c>
      <c r="K32" s="621" t="s">
        <v>11</v>
      </c>
      <c r="R32" s="606"/>
      <c r="S32" s="606"/>
      <c r="AB32" s="802"/>
    </row>
    <row r="33" spans="2:28" x14ac:dyDescent="0.2">
      <c r="B33" s="619"/>
      <c r="C33" s="618"/>
      <c r="D33" s="610"/>
      <c r="E33" s="610"/>
      <c r="F33" s="610"/>
      <c r="G33" s="610"/>
      <c r="H33" s="610"/>
      <c r="I33" s="610"/>
      <c r="J33" s="610"/>
      <c r="K33" s="617"/>
      <c r="R33" s="606"/>
      <c r="S33" s="606"/>
      <c r="AB33" s="802"/>
    </row>
    <row r="34" spans="2:28" x14ac:dyDescent="0.2">
      <c r="B34" s="619"/>
      <c r="C34" s="618"/>
      <c r="D34" s="610" t="s">
        <v>517</v>
      </c>
      <c r="E34" s="610"/>
      <c r="F34" s="610"/>
      <c r="G34" s="620" t="s">
        <v>19</v>
      </c>
      <c r="H34" s="376">
        <v>0</v>
      </c>
      <c r="I34" s="610"/>
      <c r="J34" s="599" t="e">
        <f>+(H34/NR)*100</f>
        <v>#DIV/0!</v>
      </c>
      <c r="K34" s="621" t="s">
        <v>11</v>
      </c>
      <c r="R34" s="606"/>
      <c r="S34" s="606"/>
      <c r="AB34" s="802"/>
    </row>
    <row r="35" spans="2:28" x14ac:dyDescent="0.2">
      <c r="B35" s="619"/>
      <c r="C35" s="618"/>
      <c r="D35" s="610"/>
      <c r="E35" s="610"/>
      <c r="F35" s="610"/>
      <c r="G35" s="610"/>
      <c r="H35" s="610"/>
      <c r="I35" s="610"/>
      <c r="J35" s="610"/>
      <c r="K35" s="617"/>
      <c r="R35" s="606"/>
      <c r="S35" s="606"/>
      <c r="AB35" s="802"/>
    </row>
    <row r="36" spans="2:28" x14ac:dyDescent="0.2">
      <c r="B36" s="619"/>
      <c r="C36" s="618" t="s">
        <v>135</v>
      </c>
      <c r="D36" s="610"/>
      <c r="E36" s="610"/>
      <c r="F36" s="610"/>
      <c r="G36" s="610"/>
      <c r="H36" s="610"/>
      <c r="I36" s="610"/>
      <c r="J36" s="610"/>
      <c r="K36" s="617"/>
      <c r="R36" s="606"/>
      <c r="S36" s="606"/>
      <c r="AB36" s="802"/>
    </row>
    <row r="37" spans="2:28" x14ac:dyDescent="0.2">
      <c r="B37" s="619"/>
      <c r="C37" s="618"/>
      <c r="D37" s="610"/>
      <c r="E37" s="610"/>
      <c r="F37" s="610"/>
      <c r="G37" s="610"/>
      <c r="H37" s="610"/>
      <c r="I37" s="610"/>
      <c r="J37" s="610"/>
      <c r="K37" s="617"/>
      <c r="R37" s="606"/>
      <c r="S37" s="606"/>
      <c r="AB37" s="802"/>
    </row>
    <row r="38" spans="2:28" x14ac:dyDescent="0.2">
      <c r="B38" s="619"/>
      <c r="C38" s="618"/>
      <c r="D38" s="610" t="s">
        <v>518</v>
      </c>
      <c r="E38" s="610"/>
      <c r="F38" s="610"/>
      <c r="G38" s="610"/>
      <c r="H38" s="610"/>
      <c r="I38" s="610"/>
      <c r="J38" s="610"/>
      <c r="K38" s="617"/>
      <c r="R38" s="606"/>
      <c r="S38" s="606"/>
      <c r="AB38" s="802"/>
    </row>
    <row r="39" spans="2:28" x14ac:dyDescent="0.2">
      <c r="B39" s="619"/>
      <c r="C39" s="618"/>
      <c r="D39" s="610" t="s">
        <v>519</v>
      </c>
      <c r="E39" s="610"/>
      <c r="F39" s="610"/>
      <c r="G39" s="620" t="s">
        <v>19</v>
      </c>
      <c r="H39" s="376">
        <v>0</v>
      </c>
      <c r="I39" s="610"/>
      <c r="J39" s="599" t="e">
        <f>+(H39/NR)*100</f>
        <v>#DIV/0!</v>
      </c>
      <c r="K39" s="621" t="s">
        <v>11</v>
      </c>
      <c r="R39" s="606"/>
      <c r="S39" s="606"/>
      <c r="AB39" s="802"/>
    </row>
    <row r="40" spans="2:28" x14ac:dyDescent="0.2">
      <c r="B40" s="619"/>
      <c r="C40" s="618"/>
      <c r="D40" s="610"/>
      <c r="E40" s="610"/>
      <c r="F40" s="610"/>
      <c r="G40" s="610"/>
      <c r="H40" s="610"/>
      <c r="I40" s="610"/>
      <c r="J40" s="610"/>
      <c r="K40" s="617"/>
      <c r="R40" s="606"/>
      <c r="S40" s="606"/>
      <c r="AB40" s="802"/>
    </row>
    <row r="41" spans="2:28" x14ac:dyDescent="0.2">
      <c r="B41" s="619"/>
      <c r="C41" s="618"/>
      <c r="D41" s="610" t="s">
        <v>520</v>
      </c>
      <c r="E41" s="610"/>
      <c r="F41" s="610"/>
      <c r="G41" s="610"/>
      <c r="H41" s="610"/>
      <c r="I41" s="610"/>
      <c r="J41" s="610"/>
      <c r="K41" s="617"/>
      <c r="R41" s="606"/>
      <c r="S41" s="606"/>
      <c r="AB41" s="802"/>
    </row>
    <row r="42" spans="2:28" x14ac:dyDescent="0.2">
      <c r="B42" s="619"/>
      <c r="C42" s="618"/>
      <c r="D42" s="610" t="s">
        <v>521</v>
      </c>
      <c r="E42" s="610"/>
      <c r="F42" s="610"/>
      <c r="G42" s="620" t="s">
        <v>19</v>
      </c>
      <c r="H42" s="376">
        <v>0</v>
      </c>
      <c r="I42" s="610"/>
      <c r="J42" s="599" t="e">
        <f>+(H42/NR)*100</f>
        <v>#DIV/0!</v>
      </c>
      <c r="K42" s="621" t="s">
        <v>11</v>
      </c>
      <c r="R42" s="606"/>
      <c r="S42" s="606"/>
      <c r="AB42" s="802"/>
    </row>
    <row r="43" spans="2:28" x14ac:dyDescent="0.2">
      <c r="B43" s="619"/>
      <c r="C43" s="622"/>
      <c r="D43" s="623"/>
      <c r="E43" s="623"/>
      <c r="F43" s="623"/>
      <c r="G43" s="623"/>
      <c r="H43" s="623"/>
      <c r="I43" s="623"/>
      <c r="J43" s="623"/>
      <c r="K43" s="624"/>
      <c r="R43" s="606"/>
      <c r="S43" s="606"/>
      <c r="AB43" s="802"/>
    </row>
    <row r="44" spans="2:28" x14ac:dyDescent="0.2">
      <c r="B44" s="619"/>
      <c r="R44" s="606"/>
      <c r="S44" s="606"/>
      <c r="AB44" s="802"/>
    </row>
    <row r="45" spans="2:28" x14ac:dyDescent="0.2">
      <c r="B45" s="619"/>
      <c r="R45" s="606"/>
      <c r="S45" s="606"/>
      <c r="AB45" s="802"/>
    </row>
    <row r="46" spans="2:28" x14ac:dyDescent="0.2">
      <c r="B46" s="619"/>
      <c r="C46" s="596" t="s">
        <v>136</v>
      </c>
      <c r="G46" s="375" t="s">
        <v>19</v>
      </c>
      <c r="H46" s="597">
        <f>+H13+H32+H34-H39+H42</f>
        <v>0</v>
      </c>
      <c r="I46" s="598"/>
      <c r="J46" s="599" t="e">
        <f>+(H46/NR)*100</f>
        <v>#DIV/0!</v>
      </c>
      <c r="K46" s="600" t="s">
        <v>11</v>
      </c>
      <c r="L46" s="322">
        <f>IF(OR($A$1&lt;1,$A$1&gt;7),0,HLOOKUP($A$1,TABLE,+AB20+1))</f>
        <v>27</v>
      </c>
      <c r="N46" s="596" t="s">
        <v>12</v>
      </c>
      <c r="P46" s="601" t="e">
        <f>IF(ISTEXT(L46),"   N.A.",ABS(L46-J46))</f>
        <v>#DIV/0!</v>
      </c>
      <c r="R46" s="407"/>
      <c r="S46" s="407"/>
      <c r="AB46" s="802"/>
    </row>
    <row r="47" spans="2:28" x14ac:dyDescent="0.2">
      <c r="B47" s="619"/>
      <c r="D47" s="625" t="s">
        <v>141</v>
      </c>
      <c r="E47" s="603"/>
      <c r="G47" s="598"/>
      <c r="H47" s="598"/>
      <c r="I47" s="598"/>
      <c r="J47" s="604"/>
      <c r="K47" s="604"/>
      <c r="L47" s="322">
        <f>IF(OR($A$1&lt;1,$A$1&gt;7),0,HLOOKUP($A$1,TABLE,+AB21+1))</f>
        <v>52.800000000000004</v>
      </c>
      <c r="N47" s="605" t="s">
        <v>338</v>
      </c>
      <c r="P47" s="601">
        <f>IF(ISTEXT(L47),"   N.A.",ABS(L47-J47))</f>
        <v>52.800000000000004</v>
      </c>
      <c r="R47" s="407"/>
      <c r="S47" s="407"/>
      <c r="AB47" s="802"/>
    </row>
    <row r="48" spans="2:28" x14ac:dyDescent="0.2">
      <c r="B48" s="619"/>
      <c r="D48" s="626" t="s">
        <v>438</v>
      </c>
      <c r="E48" s="626"/>
      <c r="G48" s="598"/>
      <c r="H48" s="598"/>
      <c r="I48" s="598"/>
      <c r="J48" s="604"/>
      <c r="K48" s="604"/>
      <c r="L48" s="627"/>
      <c r="N48" s="605"/>
      <c r="P48" s="601"/>
      <c r="R48" s="407"/>
      <c r="S48" s="407"/>
      <c r="AB48" s="802"/>
    </row>
    <row r="49" spans="1:28" x14ac:dyDescent="0.2">
      <c r="B49" s="619"/>
      <c r="D49" s="626" t="s">
        <v>142</v>
      </c>
      <c r="E49" s="626"/>
      <c r="L49" s="628"/>
      <c r="R49" s="606"/>
      <c r="S49" s="606"/>
      <c r="AB49" s="802"/>
    </row>
    <row r="50" spans="1:28" x14ac:dyDescent="0.2">
      <c r="B50" s="619"/>
      <c r="D50" s="626" t="s">
        <v>143</v>
      </c>
      <c r="E50" s="626"/>
      <c r="L50" s="628"/>
      <c r="R50" s="606"/>
      <c r="S50" s="606"/>
      <c r="AB50" s="802"/>
    </row>
    <row r="51" spans="1:28" x14ac:dyDescent="0.2">
      <c r="B51" s="619"/>
      <c r="D51" s="629"/>
      <c r="E51" s="629"/>
      <c r="F51" s="629"/>
      <c r="G51" s="629"/>
      <c r="H51" s="629"/>
      <c r="I51" s="629"/>
      <c r="J51" s="630"/>
      <c r="K51" s="630"/>
      <c r="L51" s="631"/>
      <c r="M51" s="632"/>
      <c r="N51" s="632"/>
      <c r="O51" s="632"/>
      <c r="P51" s="633"/>
      <c r="Q51" s="634"/>
      <c r="R51" s="635"/>
      <c r="S51" s="635"/>
      <c r="AB51" s="802"/>
    </row>
    <row r="52" spans="1:28" x14ac:dyDescent="0.2">
      <c r="A52" s="619"/>
      <c r="B52" s="619"/>
      <c r="C52" s="591" t="s">
        <v>137</v>
      </c>
      <c r="D52" s="629"/>
      <c r="E52" s="629"/>
      <c r="F52" s="629"/>
      <c r="G52" s="375" t="s">
        <v>19</v>
      </c>
      <c r="H52" s="597">
        <f>+H23+H32+H34-H39+H42</f>
        <v>0</v>
      </c>
      <c r="I52" s="598"/>
      <c r="J52" s="599" t="e">
        <f>+(H52/NR)*100</f>
        <v>#DIV/0!</v>
      </c>
      <c r="K52" s="600" t="s">
        <v>11</v>
      </c>
      <c r="L52" s="322">
        <f>IF(OR($A$1&lt;1,$A$1&gt;7),0,HLOOKUP($A$1,TABLE,+AB22+1))</f>
        <v>28.1</v>
      </c>
      <c r="N52" s="596" t="s">
        <v>12</v>
      </c>
      <c r="P52" s="601" t="e">
        <f>IF(ISTEXT(L52),"   N.A.",ABS(L52-J52))</f>
        <v>#DIV/0!</v>
      </c>
      <c r="Q52" s="634"/>
      <c r="R52" s="407"/>
      <c r="S52" s="407"/>
      <c r="AB52" s="802"/>
    </row>
    <row r="53" spans="1:28" x14ac:dyDescent="0.2">
      <c r="A53" s="619"/>
      <c r="B53" s="619"/>
      <c r="D53" s="629"/>
      <c r="E53" s="629"/>
      <c r="F53" s="629"/>
      <c r="G53" s="598"/>
      <c r="H53" s="598"/>
      <c r="I53" s="598"/>
      <c r="J53" s="604"/>
      <c r="K53" s="604"/>
      <c r="L53" s="322">
        <f>IF(OR($A$1&lt;1,$A$1&gt;7),0,HLOOKUP($A$1,TABLE,+AB23+1))</f>
        <v>53.900000000000006</v>
      </c>
      <c r="N53" s="605" t="s">
        <v>338</v>
      </c>
      <c r="P53" s="601">
        <f>IF(ISTEXT(L53),"   N.A.",ABS(L53-J53))</f>
        <v>53.900000000000006</v>
      </c>
      <c r="R53" s="407"/>
      <c r="S53" s="407"/>
      <c r="AB53" s="802"/>
    </row>
    <row r="54" spans="1:28" x14ac:dyDescent="0.2">
      <c r="A54" s="619"/>
      <c r="B54" s="619"/>
      <c r="D54" s="630"/>
      <c r="E54" s="630"/>
      <c r="F54" s="630"/>
      <c r="G54" s="598"/>
      <c r="H54" s="598"/>
      <c r="I54" s="598"/>
      <c r="J54" s="604"/>
      <c r="K54" s="604"/>
      <c r="L54" s="627"/>
      <c r="N54" s="605"/>
      <c r="P54" s="601"/>
      <c r="Q54" s="634"/>
      <c r="R54" s="407"/>
      <c r="S54" s="407"/>
      <c r="AB54" s="802"/>
    </row>
    <row r="55" spans="1:28" x14ac:dyDescent="0.2">
      <c r="A55" s="619"/>
      <c r="B55" s="619"/>
      <c r="C55" s="629"/>
      <c r="D55" s="629"/>
      <c r="E55" s="629"/>
      <c r="F55" s="629"/>
      <c r="G55" s="629"/>
      <c r="H55" s="629"/>
      <c r="I55" s="629"/>
      <c r="J55" s="629"/>
      <c r="K55" s="629"/>
      <c r="L55" s="629"/>
      <c r="M55" s="636"/>
      <c r="N55" s="636"/>
      <c r="O55" s="637"/>
      <c r="P55" s="633"/>
      <c r="Q55" s="634"/>
      <c r="R55" s="635"/>
      <c r="S55" s="635"/>
      <c r="AB55" s="802"/>
    </row>
    <row r="56" spans="1:28" x14ac:dyDescent="0.2">
      <c r="P56" s="611"/>
      <c r="R56" s="606"/>
      <c r="S56" s="606"/>
    </row>
    <row r="57" spans="1:28" x14ac:dyDescent="0.2">
      <c r="C57" s="591" t="s">
        <v>202</v>
      </c>
      <c r="G57" s="375"/>
      <c r="H57" s="638" t="e">
        <f>Growth!J155+((Profit!J52)/2)</f>
        <v>#DIV/0!</v>
      </c>
      <c r="I57" s="598"/>
      <c r="J57" s="639"/>
      <c r="L57" s="322">
        <f>IF(OR($A$1&lt;1,$A$1&gt;7),0,HLOOKUP($A$1,TABLE,+AB24+1))</f>
        <v>21.8</v>
      </c>
      <c r="N57" s="596" t="s">
        <v>12</v>
      </c>
      <c r="P57" s="601">
        <f>IF(ISTEXT(L57),"   N.A.",ABS(L57-J57))</f>
        <v>21.8</v>
      </c>
      <c r="Q57" s="634"/>
      <c r="R57" s="407"/>
      <c r="S57" s="407"/>
    </row>
    <row r="58" spans="1:28" x14ac:dyDescent="0.2">
      <c r="D58" s="625" t="s">
        <v>203</v>
      </c>
      <c r="L58" s="322">
        <f>IF(OR($A$1&lt;1,$A$1&gt;7),0,HLOOKUP($A$1,TABLE,+AB25+1))</f>
        <v>37.9</v>
      </c>
      <c r="N58" s="605" t="s">
        <v>338</v>
      </c>
      <c r="P58" s="601">
        <f>IF(ISTEXT(L58),"   N.A.",ABS(L58-J58))</f>
        <v>37.9</v>
      </c>
      <c r="R58" s="407"/>
      <c r="S58" s="407"/>
    </row>
    <row r="59" spans="1:28" x14ac:dyDescent="0.2">
      <c r="C59" s="587"/>
      <c r="D59" s="625" t="s">
        <v>204</v>
      </c>
      <c r="L59" s="627"/>
      <c r="N59" s="605"/>
      <c r="P59" s="601"/>
      <c r="Q59" s="634"/>
      <c r="R59" s="407"/>
      <c r="S59" s="407"/>
    </row>
    <row r="60" spans="1:28" x14ac:dyDescent="0.2">
      <c r="D60" s="625" t="s">
        <v>205</v>
      </c>
      <c r="P60" s="611"/>
      <c r="R60" s="606"/>
      <c r="S60" s="606"/>
    </row>
    <row r="61" spans="1:28" x14ac:dyDescent="0.2">
      <c r="D61" s="625" t="s">
        <v>206</v>
      </c>
      <c r="P61" s="611"/>
    </row>
    <row r="62" spans="1:28" x14ac:dyDescent="0.2">
      <c r="D62" s="625" t="s">
        <v>207</v>
      </c>
      <c r="P62" s="611"/>
    </row>
    <row r="63" spans="1:28" x14ac:dyDescent="0.2">
      <c r="D63" s="625" t="s">
        <v>208</v>
      </c>
      <c r="P63" s="611"/>
    </row>
    <row r="64" spans="1:28" x14ac:dyDescent="0.2">
      <c r="D64" s="625" t="s">
        <v>289</v>
      </c>
      <c r="P64" s="611"/>
    </row>
    <row r="65" spans="4:8" x14ac:dyDescent="0.2">
      <c r="D65" s="625"/>
    </row>
    <row r="66" spans="4:8" x14ac:dyDescent="0.2">
      <c r="D66" s="457" t="s">
        <v>282</v>
      </c>
    </row>
    <row r="68" spans="4:8" x14ac:dyDescent="0.2">
      <c r="D68" s="640"/>
      <c r="E68" s="640"/>
      <c r="F68" s="640"/>
      <c r="G68" s="641"/>
      <c r="H68" s="642"/>
    </row>
    <row r="69" spans="4:8" x14ac:dyDescent="0.2">
      <c r="D69" s="640"/>
      <c r="E69" s="640"/>
      <c r="F69" s="640"/>
      <c r="G69" s="640"/>
      <c r="H69" s="640"/>
    </row>
    <row r="70" spans="4:8" x14ac:dyDescent="0.2">
      <c r="D70" s="640"/>
      <c r="E70" s="640"/>
      <c r="F70" s="640"/>
      <c r="G70" s="640"/>
      <c r="H70" s="642"/>
    </row>
    <row r="71" spans="4:8" x14ac:dyDescent="0.2">
      <c r="D71" s="640"/>
      <c r="E71" s="640"/>
      <c r="F71" s="640"/>
      <c r="G71" s="640"/>
      <c r="H71" s="640"/>
    </row>
    <row r="72" spans="4:8" x14ac:dyDescent="0.2">
      <c r="D72" s="640"/>
      <c r="E72" s="640"/>
      <c r="F72" s="640"/>
      <c r="G72" s="640"/>
      <c r="H72" s="643"/>
    </row>
  </sheetData>
  <sheetProtection algorithmName="SHA-512" hashValue="OgWMOMf/7hXrPPjz7rTm1xFhfWnXM2Y3S8bfa9dSR9bGbgIUVvzKtUzEJxLcD/wYwVwla44Yn0vlGLYZLzDZ8w==" saltValue="06xW7RGjIsrbZCeWTxelHw==" spinCount="100000" sheet="1" objects="1" scenarios="1"/>
  <mergeCells count="3">
    <mergeCell ref="E3:M3"/>
    <mergeCell ref="O3:Q3"/>
    <mergeCell ref="L9:N9"/>
  </mergeCells>
  <phoneticPr fontId="0" type="noConversion"/>
  <printOptions horizontalCentered="1" gridLinesSet="0"/>
  <pageMargins left="0.25" right="0.25" top="0.75" bottom="0.75" header="0.3" footer="0.3"/>
  <pageSetup scale="67" orientation="landscape" horizontalDpi="4294967292" r:id="rId1"/>
  <headerFooter>
    <oddFooter>&amp;C&amp;"-,Regular"Page &amp;P of &amp;N</oddFooter>
  </headerFooter>
  <rowBreaks count="1" manualBreakCount="1">
    <brk id="27" min="2" max="18" man="1"/>
  </rowBreaks>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ransitionEvaluation="1" codeName="Sheet5">
    <tabColor rgb="FF008578"/>
  </sheetPr>
  <dimension ref="A1:AS205"/>
  <sheetViews>
    <sheetView showGridLines="0" zoomScaleNormal="100" workbookViewId="0">
      <pane xSplit="1" ySplit="11" topLeftCell="B12" activePane="bottomRight" state="frozen"/>
      <selection activeCell="B12" sqref="B12"/>
      <selection pane="topRight" activeCell="B12" sqref="B12"/>
      <selection pane="bottomLeft" activeCell="B12" sqref="B12"/>
      <selection pane="bottomRight" activeCell="J13" sqref="J13"/>
    </sheetView>
  </sheetViews>
  <sheetFormatPr defaultColWidth="12.42578125" defaultRowHeight="15" x14ac:dyDescent="0.2"/>
  <cols>
    <col min="1" max="1" width="6.140625" style="487" customWidth="1"/>
    <col min="2" max="3" width="2.28515625" style="487" customWidth="1"/>
    <col min="4" max="4" width="11.42578125" style="487" customWidth="1"/>
    <col min="5" max="5" width="25.42578125" style="487" customWidth="1"/>
    <col min="6" max="6" width="4.42578125" style="487" customWidth="1"/>
    <col min="7" max="7" width="2.28515625" style="487" customWidth="1"/>
    <col min="8" max="8" width="19.42578125" style="487" customWidth="1"/>
    <col min="9" max="9" width="2.28515625" style="487" customWidth="1"/>
    <col min="10" max="10" width="9.85546875" style="487" customWidth="1"/>
    <col min="11" max="11" width="3.42578125" style="487" customWidth="1"/>
    <col min="12" max="12" width="14.7109375" style="487" customWidth="1"/>
    <col min="13" max="13" width="2.28515625" style="487" customWidth="1"/>
    <col min="14" max="14" width="14.7109375" style="487" customWidth="1"/>
    <col min="15" max="15" width="2.28515625" style="487" customWidth="1"/>
    <col min="16" max="16" width="13.85546875" style="489" customWidth="1"/>
    <col min="17" max="17" width="2.28515625" style="490" customWidth="1"/>
    <col min="18" max="18" width="12.42578125" style="489" customWidth="1"/>
    <col min="19" max="19" width="32" style="489" customWidth="1"/>
    <col min="20" max="20" width="12.42578125" style="491"/>
    <col min="21" max="22" width="8.7109375" style="491" customWidth="1"/>
    <col min="23" max="34" width="9.42578125" style="492" customWidth="1"/>
    <col min="35" max="16384" width="12.42578125" style="487"/>
  </cols>
  <sheetData>
    <row r="1" spans="1:45" s="486" customFormat="1" ht="18" x14ac:dyDescent="0.25">
      <c r="A1" s="232">
        <f>rev_code</f>
        <v>1</v>
      </c>
      <c r="B1" s="233"/>
      <c r="C1" s="87"/>
      <c r="D1" s="88" t="s">
        <v>510</v>
      </c>
      <c r="E1" s="88"/>
      <c r="F1" s="88"/>
      <c r="G1" s="480"/>
      <c r="H1" s="480"/>
      <c r="I1" s="480"/>
      <c r="J1" s="480"/>
      <c r="K1" s="480"/>
      <c r="L1" s="480"/>
      <c r="M1" s="480"/>
      <c r="N1" s="480"/>
      <c r="O1" s="480"/>
      <c r="P1" s="481"/>
      <c r="Q1" s="482"/>
      <c r="R1" s="481"/>
      <c r="S1" s="483"/>
      <c r="T1" s="484"/>
      <c r="U1" s="484"/>
      <c r="V1" s="484"/>
      <c r="W1" s="485"/>
      <c r="X1" s="485"/>
      <c r="Y1" s="485"/>
      <c r="Z1" s="485"/>
      <c r="AA1" s="485"/>
      <c r="AB1" s="485"/>
      <c r="AC1" s="485"/>
      <c r="AD1" s="485"/>
      <c r="AE1" s="485"/>
      <c r="AF1" s="485"/>
      <c r="AG1" s="485"/>
      <c r="AH1" s="485"/>
    </row>
    <row r="2" spans="1:45" x14ac:dyDescent="0.2">
      <c r="H2" s="488"/>
    </row>
    <row r="3" spans="1:45" s="486" customFormat="1" ht="18" x14ac:dyDescent="0.25">
      <c r="B3" s="493"/>
      <c r="C3" s="493"/>
      <c r="D3" s="239" t="s">
        <v>0</v>
      </c>
      <c r="E3" s="942" t="str">
        <f>IF(agency="","",agency)</f>
        <v xml:space="preserve"> </v>
      </c>
      <c r="F3" s="942"/>
      <c r="G3" s="942"/>
      <c r="H3" s="942"/>
      <c r="I3" s="942"/>
      <c r="J3" s="942"/>
      <c r="K3" s="942"/>
      <c r="L3" s="942"/>
      <c r="M3" s="942"/>
      <c r="N3" s="240" t="s">
        <v>1</v>
      </c>
      <c r="O3" s="943" t="str">
        <f>IF(date="","",date)</f>
        <v xml:space="preserve"> </v>
      </c>
      <c r="P3" s="943"/>
      <c r="Q3" s="943"/>
      <c r="R3" s="340"/>
      <c r="S3" s="494"/>
      <c r="T3" s="484"/>
      <c r="U3" s="484"/>
      <c r="V3" s="484"/>
      <c r="W3" s="485"/>
      <c r="X3" s="485"/>
      <c r="Y3" s="485"/>
      <c r="Z3" s="485"/>
      <c r="AA3" s="485"/>
      <c r="AB3" s="485"/>
      <c r="AC3" s="485"/>
      <c r="AD3" s="485"/>
      <c r="AE3" s="485"/>
      <c r="AF3" s="485"/>
      <c r="AG3" s="485"/>
      <c r="AH3" s="485"/>
    </row>
    <row r="4" spans="1:45" s="495" customFormat="1" ht="18" x14ac:dyDescent="0.25">
      <c r="B4" s="496"/>
      <c r="C4" s="496"/>
      <c r="D4" s="239"/>
      <c r="E4" s="245"/>
      <c r="F4" s="245"/>
      <c r="G4" s="246"/>
      <c r="H4" s="246"/>
      <c r="I4" s="246"/>
      <c r="J4" s="246"/>
      <c r="K4" s="246"/>
      <c r="L4" s="246"/>
      <c r="M4" s="246"/>
      <c r="N4" s="240"/>
      <c r="O4" s="248"/>
      <c r="P4" s="329"/>
      <c r="Q4" s="421"/>
      <c r="R4" s="340"/>
      <c r="S4" s="497"/>
      <c r="T4" s="498"/>
      <c r="U4" s="498"/>
      <c r="V4" s="498"/>
      <c r="W4" s="499"/>
      <c r="X4" s="499"/>
      <c r="Y4" s="499"/>
      <c r="Z4" s="499"/>
      <c r="AA4" s="499"/>
      <c r="AB4" s="499"/>
      <c r="AC4" s="499"/>
      <c r="AD4" s="499"/>
      <c r="AE4" s="499"/>
      <c r="AF4" s="499"/>
      <c r="AG4" s="499"/>
      <c r="AH4" s="499"/>
    </row>
    <row r="5" spans="1:45" s="98" customFormat="1" ht="24.75" customHeight="1" x14ac:dyDescent="0.25">
      <c r="A5" s="203"/>
      <c r="B5" s="203"/>
      <c r="C5" s="204"/>
      <c r="D5" s="203"/>
      <c r="E5" s="205"/>
      <c r="F5" s="205"/>
      <c r="G5" s="206"/>
      <c r="H5" s="206"/>
      <c r="I5" s="206"/>
      <c r="J5" s="207" t="s">
        <v>60</v>
      </c>
      <c r="K5" s="205"/>
      <c r="L5" s="208"/>
      <c r="M5" s="205"/>
      <c r="N5" s="205" t="str">
        <f>IF(OR($A$1&lt;1,$A$1&gt;7),'READ ME!'!$B$260,CHOOSE($A$1+1,'READ ME!'!$B$260,'READ ME!'!$B$254,'READ ME!'!$B$255,'READ ME!'!$B$256,'READ ME!'!$B$257,'READ ME!'!$B$258,'READ ME!'!$B$259,'READ ME!'!$B$260))</f>
        <v>Under $1,250,000</v>
      </c>
      <c r="O5" s="205"/>
      <c r="P5" s="214"/>
      <c r="Q5" s="209"/>
      <c r="R5" s="353"/>
      <c r="S5" s="341"/>
      <c r="U5" s="249"/>
      <c r="V5" s="249"/>
      <c r="W5" s="357"/>
      <c r="X5" s="357"/>
      <c r="Y5" s="357"/>
      <c r="Z5" s="357"/>
      <c r="AA5" s="357"/>
      <c r="AB5" s="789"/>
      <c r="AC5" s="500"/>
      <c r="AD5" s="500"/>
      <c r="AE5" s="500"/>
      <c r="AF5" s="500"/>
      <c r="AG5" s="500"/>
      <c r="AH5" s="500"/>
      <c r="AI5" s="250"/>
      <c r="AJ5" s="250"/>
      <c r="AK5" s="250"/>
      <c r="AL5" s="250"/>
      <c r="AM5" s="250"/>
      <c r="AN5" s="250"/>
      <c r="AO5" s="250"/>
      <c r="AP5" s="250"/>
      <c r="AQ5" s="250"/>
      <c r="AR5" s="250"/>
      <c r="AS5" s="250"/>
    </row>
    <row r="6" spans="1:45" s="486" customFormat="1" ht="18" x14ac:dyDescent="0.25">
      <c r="A6" s="493"/>
      <c r="B6" s="493"/>
      <c r="C6" s="493"/>
      <c r="D6" s="493"/>
      <c r="E6" s="493"/>
      <c r="F6" s="493"/>
      <c r="G6" s="493"/>
      <c r="H6" s="493"/>
      <c r="I6" s="493"/>
      <c r="J6" s="493"/>
      <c r="K6" s="493"/>
      <c r="L6" s="493"/>
      <c r="M6" s="493"/>
      <c r="N6" s="493"/>
      <c r="O6" s="493"/>
      <c r="P6" s="501"/>
      <c r="Q6" s="502"/>
      <c r="R6" s="501"/>
      <c r="S6" s="494"/>
      <c r="T6" s="484"/>
      <c r="U6" s="484"/>
      <c r="V6" s="503"/>
      <c r="W6" s="504"/>
      <c r="X6" s="504"/>
      <c r="Y6" s="504"/>
      <c r="Z6" s="504"/>
      <c r="AA6" s="504"/>
      <c r="AB6" s="504"/>
      <c r="AC6" s="485"/>
      <c r="AD6" s="485"/>
      <c r="AE6" s="485"/>
      <c r="AF6" s="485"/>
      <c r="AG6" s="485"/>
      <c r="AH6" s="485"/>
    </row>
    <row r="7" spans="1:45" s="491" customFormat="1" x14ac:dyDescent="0.2">
      <c r="A7" s="875"/>
      <c r="B7" s="875"/>
      <c r="C7" s="875"/>
      <c r="D7" s="875"/>
      <c r="E7" s="875"/>
      <c r="F7" s="869" t="s">
        <v>436</v>
      </c>
      <c r="G7" s="870"/>
      <c r="H7" s="871">
        <f>+NR</f>
        <v>0</v>
      </c>
      <c r="I7" s="872" t="s">
        <v>505</v>
      </c>
      <c r="J7" s="875"/>
      <c r="K7" s="875"/>
      <c r="L7" s="875"/>
      <c r="M7" s="875"/>
      <c r="N7" s="875"/>
      <c r="O7" s="875"/>
      <c r="P7" s="876"/>
      <c r="Q7" s="877"/>
      <c r="R7" s="876"/>
      <c r="S7" s="489"/>
      <c r="V7" s="878"/>
      <c r="W7" s="879"/>
      <c r="X7" s="879"/>
      <c r="Y7" s="879"/>
      <c r="Z7" s="879"/>
      <c r="AA7" s="879"/>
      <c r="AB7" s="879"/>
      <c r="AC7" s="492"/>
      <c r="AD7" s="492"/>
      <c r="AE7" s="492"/>
      <c r="AF7" s="492"/>
      <c r="AG7" s="492"/>
      <c r="AH7" s="492"/>
    </row>
    <row r="8" spans="1:45" s="486" customFormat="1" ht="18" x14ac:dyDescent="0.25">
      <c r="A8" s="493"/>
      <c r="B8" s="493"/>
      <c r="C8" s="493"/>
      <c r="D8" s="493"/>
      <c r="E8" s="493"/>
      <c r="F8" s="253"/>
      <c r="G8" s="253"/>
      <c r="H8" s="360"/>
      <c r="I8" s="493"/>
      <c r="J8" s="493"/>
      <c r="K8" s="493"/>
      <c r="L8" s="493"/>
      <c r="M8" s="493"/>
      <c r="N8" s="493"/>
      <c r="O8" s="493"/>
      <c r="P8" s="501"/>
      <c r="Q8" s="502"/>
      <c r="R8" s="501"/>
      <c r="S8" s="494"/>
      <c r="T8" s="484"/>
      <c r="U8" s="484"/>
      <c r="V8" s="503"/>
      <c r="W8" s="504"/>
      <c r="X8" s="504"/>
      <c r="Y8" s="504"/>
      <c r="Z8" s="504"/>
      <c r="AA8" s="504"/>
      <c r="AB8" s="504"/>
      <c r="AC8" s="485"/>
      <c r="AD8" s="485"/>
      <c r="AE8" s="485"/>
      <c r="AF8" s="485"/>
      <c r="AG8" s="485"/>
      <c r="AH8" s="485"/>
    </row>
    <row r="9" spans="1:45" s="506" customFormat="1" x14ac:dyDescent="0.2">
      <c r="H9" s="316" t="s">
        <v>106</v>
      </c>
      <c r="L9" s="948" t="s">
        <v>3</v>
      </c>
      <c r="M9" s="948"/>
      <c r="N9" s="948"/>
      <c r="P9" s="841" t="s">
        <v>74</v>
      </c>
      <c r="Q9" s="437"/>
      <c r="R9" s="843"/>
      <c r="S9" s="876"/>
      <c r="T9" s="875"/>
      <c r="U9" s="875"/>
      <c r="V9" s="880"/>
      <c r="W9" s="881"/>
      <c r="X9" s="881"/>
      <c r="Y9" s="881"/>
      <c r="Z9" s="881"/>
      <c r="AA9" s="881"/>
      <c r="AB9" s="881"/>
      <c r="AC9" s="881"/>
      <c r="AD9" s="881"/>
      <c r="AE9" s="881"/>
      <c r="AF9" s="881"/>
      <c r="AG9" s="881"/>
      <c r="AH9" s="881"/>
    </row>
    <row r="10" spans="1:45" s="506" customFormat="1" x14ac:dyDescent="0.2">
      <c r="A10" s="505"/>
      <c r="C10" s="882" t="s">
        <v>119</v>
      </c>
      <c r="D10" s="883"/>
      <c r="E10" s="883"/>
      <c r="F10" s="507"/>
      <c r="H10" s="833" t="s">
        <v>482</v>
      </c>
      <c r="I10" s="431"/>
      <c r="J10" s="855" t="s">
        <v>144</v>
      </c>
      <c r="L10" s="849" t="s">
        <v>107</v>
      </c>
      <c r="M10" s="325"/>
      <c r="N10" s="846" t="s">
        <v>7</v>
      </c>
      <c r="P10" s="850" t="s">
        <v>32</v>
      </c>
      <c r="Q10" s="437"/>
      <c r="R10" s="945" t="s">
        <v>105</v>
      </c>
      <c r="S10" s="945"/>
      <c r="T10" s="875"/>
      <c r="U10" s="875"/>
      <c r="V10" s="875"/>
      <c r="W10" s="881"/>
      <c r="X10" s="881"/>
      <c r="Y10" s="881"/>
      <c r="Z10" s="881"/>
      <c r="AA10" s="881"/>
      <c r="AB10" s="881"/>
      <c r="AC10" s="881"/>
      <c r="AD10" s="881"/>
      <c r="AE10" s="881"/>
      <c r="AF10" s="881"/>
      <c r="AG10" s="881"/>
      <c r="AH10" s="881"/>
    </row>
    <row r="11" spans="1:45" x14ac:dyDescent="0.2">
      <c r="A11" s="505"/>
      <c r="B11" s="506"/>
      <c r="C11" s="505"/>
      <c r="D11" s="507"/>
      <c r="E11" s="507"/>
      <c r="F11" s="507"/>
      <c r="G11" s="506"/>
      <c r="H11" s="277"/>
      <c r="I11" s="431"/>
      <c r="J11" s="432"/>
      <c r="K11" s="506"/>
      <c r="L11" s="508"/>
      <c r="M11" s="434"/>
      <c r="N11" s="435"/>
      <c r="O11" s="506"/>
      <c r="P11" s="436"/>
      <c r="Q11" s="437"/>
      <c r="R11" s="438"/>
      <c r="S11" s="509"/>
    </row>
    <row r="12" spans="1:45" x14ac:dyDescent="0.2">
      <c r="D12" s="510"/>
      <c r="E12" s="510"/>
      <c r="F12" s="510"/>
      <c r="G12" s="511"/>
      <c r="H12" s="511"/>
      <c r="I12" s="511"/>
      <c r="J12" s="512"/>
      <c r="P12" s="513"/>
      <c r="Q12" s="514"/>
      <c r="U12" s="515"/>
      <c r="W12" s="516"/>
      <c r="Y12" s="517"/>
      <c r="Z12" s="517"/>
      <c r="AA12" s="517"/>
      <c r="AB12" s="852" t="s">
        <v>10</v>
      </c>
      <c r="AC12" s="862">
        <v>1250</v>
      </c>
      <c r="AD12" s="862">
        <v>2500</v>
      </c>
      <c r="AE12" s="862">
        <v>5000</v>
      </c>
      <c r="AF12" s="862">
        <v>10000</v>
      </c>
      <c r="AG12" s="793" t="s">
        <v>91</v>
      </c>
      <c r="AH12" s="793"/>
    </row>
    <row r="13" spans="1:45" x14ac:dyDescent="0.2">
      <c r="C13" s="520" t="s">
        <v>169</v>
      </c>
      <c r="D13" s="510"/>
      <c r="E13" s="510"/>
      <c r="F13" s="510"/>
      <c r="G13" s="521"/>
      <c r="H13" s="521"/>
      <c r="I13" s="521"/>
      <c r="J13" s="522"/>
      <c r="K13" s="523" t="s">
        <v>33</v>
      </c>
      <c r="L13" s="524">
        <f>IF(OR($A$1&lt;1,$A$1&gt;7),0,HLOOKUP($A$1,TABLE,+AA15+1))</f>
        <v>1.4</v>
      </c>
      <c r="M13" s="525"/>
      <c r="N13" s="526" t="s">
        <v>12</v>
      </c>
      <c r="O13" s="525"/>
      <c r="P13" s="527">
        <f>IF(ISTEXT(L13),"   N/A",ABS(L13-J13))</f>
        <v>1.4</v>
      </c>
      <c r="Q13" s="514"/>
      <c r="R13" s="407"/>
      <c r="S13" s="407"/>
      <c r="U13" s="515"/>
      <c r="W13" s="516"/>
      <c r="Y13" s="517"/>
      <c r="Z13" s="517"/>
      <c r="AA13" s="517"/>
      <c r="AB13" s="862">
        <v>1250</v>
      </c>
      <c r="AC13" s="862">
        <v>2500</v>
      </c>
      <c r="AD13" s="862">
        <v>5000</v>
      </c>
      <c r="AE13" s="862">
        <v>10000</v>
      </c>
      <c r="AF13" s="862">
        <v>25000</v>
      </c>
      <c r="AG13" s="794">
        <v>25000</v>
      </c>
      <c r="AH13" s="794"/>
    </row>
    <row r="14" spans="1:45" x14ac:dyDescent="0.2">
      <c r="C14" s="510"/>
      <c r="D14" s="510"/>
      <c r="E14" s="510"/>
      <c r="F14" s="510"/>
      <c r="J14" s="529"/>
      <c r="K14" s="529"/>
      <c r="L14" s="524">
        <f>IF(OR($A$1&lt;1,$A$1&gt;7),0,HLOOKUP($A$1,TABLE,+AA16+1))</f>
        <v>2.1800000000000002</v>
      </c>
      <c r="M14" s="525"/>
      <c r="N14" s="526" t="s">
        <v>338</v>
      </c>
      <c r="O14" s="525"/>
      <c r="P14" s="527">
        <f>IF(ISTEXT(L14),"   N/A",ABS(L14-J13))</f>
        <v>2.1800000000000002</v>
      </c>
      <c r="Q14" s="530"/>
      <c r="R14" s="407"/>
      <c r="S14" s="407"/>
      <c r="U14" s="515"/>
      <c r="W14" s="516"/>
      <c r="Y14" s="531" t="s">
        <v>149</v>
      </c>
      <c r="Z14" s="531"/>
      <c r="AA14" s="517"/>
      <c r="AB14" s="517">
        <v>1</v>
      </c>
      <c r="AC14" s="517">
        <v>2</v>
      </c>
      <c r="AD14" s="517">
        <v>3</v>
      </c>
      <c r="AE14" s="517">
        <v>4</v>
      </c>
      <c r="AF14" s="517">
        <v>5</v>
      </c>
      <c r="AG14" s="517">
        <v>6</v>
      </c>
      <c r="AH14" s="517"/>
    </row>
    <row r="15" spans="1:45" x14ac:dyDescent="0.2">
      <c r="C15" s="510"/>
      <c r="D15" s="533" t="s">
        <v>58</v>
      </c>
      <c r="E15" s="534"/>
      <c r="F15" s="534"/>
      <c r="G15" s="535"/>
      <c r="H15" s="535"/>
      <c r="I15" s="535"/>
      <c r="J15" s="536"/>
      <c r="K15" s="536"/>
      <c r="L15" s="537"/>
      <c r="M15" s="537"/>
      <c r="N15" s="538"/>
      <c r="O15" s="537"/>
      <c r="P15" s="539"/>
      <c r="Q15" s="540"/>
      <c r="R15" s="541"/>
      <c r="S15" s="542"/>
      <c r="U15" s="515"/>
      <c r="W15" s="516"/>
      <c r="Y15" s="557" t="s">
        <v>169</v>
      </c>
      <c r="Z15" s="788" t="s">
        <v>12</v>
      </c>
      <c r="AA15" s="517">
        <v>1</v>
      </c>
      <c r="AB15" s="884">
        <v>1.4</v>
      </c>
      <c r="AC15" s="885">
        <v>2.5499999999999998</v>
      </c>
      <c r="AD15" s="885">
        <v>2.36</v>
      </c>
      <c r="AE15" s="885">
        <v>2.25</v>
      </c>
      <c r="AF15" s="885">
        <v>1.83</v>
      </c>
      <c r="AG15" s="885">
        <v>1.59</v>
      </c>
      <c r="AH15" s="517"/>
    </row>
    <row r="16" spans="1:45" x14ac:dyDescent="0.2">
      <c r="C16" s="510"/>
      <c r="D16" s="533" t="s">
        <v>511</v>
      </c>
      <c r="E16" s="534"/>
      <c r="F16" s="534"/>
      <c r="G16" s="535"/>
      <c r="H16" s="535"/>
      <c r="I16" s="535"/>
      <c r="J16" s="536"/>
      <c r="K16" s="536"/>
      <c r="L16" s="537"/>
      <c r="M16" s="537"/>
      <c r="N16" s="538"/>
      <c r="O16" s="537"/>
      <c r="P16" s="539"/>
      <c r="Q16" s="540"/>
      <c r="R16" s="541"/>
      <c r="S16" s="542"/>
      <c r="U16" s="515"/>
      <c r="W16" s="516"/>
      <c r="Y16" s="557" t="s">
        <v>169</v>
      </c>
      <c r="Z16" s="788" t="s">
        <v>338</v>
      </c>
      <c r="AA16" s="517">
        <v>2</v>
      </c>
      <c r="AB16" s="884">
        <v>2.1800000000000002</v>
      </c>
      <c r="AC16" s="885">
        <v>4.5599999999999996</v>
      </c>
      <c r="AD16" s="885">
        <v>4.21</v>
      </c>
      <c r="AE16" s="885">
        <v>3.64</v>
      </c>
      <c r="AF16" s="885">
        <v>2.81</v>
      </c>
      <c r="AG16" s="885">
        <v>2.5099999999999998</v>
      </c>
      <c r="AH16" s="517"/>
    </row>
    <row r="17" spans="1:34" x14ac:dyDescent="0.2">
      <c r="C17" s="510"/>
      <c r="D17" s="535"/>
      <c r="E17" s="534"/>
      <c r="F17" s="534"/>
      <c r="G17" s="535"/>
      <c r="H17" s="535"/>
      <c r="I17" s="535"/>
      <c r="J17" s="536"/>
      <c r="K17" s="536"/>
      <c r="L17" s="537"/>
      <c r="M17" s="537"/>
      <c r="N17" s="538"/>
      <c r="O17" s="537"/>
      <c r="P17" s="539"/>
      <c r="Q17" s="540"/>
      <c r="R17" s="541"/>
      <c r="S17" s="542"/>
      <c r="U17" s="515"/>
      <c r="W17" s="516"/>
      <c r="Y17" s="557" t="s">
        <v>120</v>
      </c>
      <c r="Z17" s="788" t="s">
        <v>12</v>
      </c>
      <c r="AA17" s="517">
        <v>3</v>
      </c>
      <c r="AB17" s="790">
        <v>4.0999999999999996</v>
      </c>
      <c r="AC17" s="790">
        <v>6.1</v>
      </c>
      <c r="AD17" s="790">
        <v>14.7</v>
      </c>
      <c r="AE17" s="790">
        <v>15.9</v>
      </c>
      <c r="AF17" s="790">
        <v>15.1</v>
      </c>
      <c r="AG17" s="790">
        <v>8.6999999999999993</v>
      </c>
      <c r="AH17" s="517"/>
    </row>
    <row r="18" spans="1:34" x14ac:dyDescent="0.2">
      <c r="P18" s="513"/>
      <c r="Q18" s="530"/>
      <c r="R18" s="542"/>
      <c r="S18" s="542"/>
      <c r="U18" s="515"/>
      <c r="W18" s="516"/>
      <c r="Y18" s="557" t="s">
        <v>120</v>
      </c>
      <c r="Z18" s="788" t="s">
        <v>338</v>
      </c>
      <c r="AA18" s="517">
        <v>4</v>
      </c>
      <c r="AB18" s="790">
        <v>22.6</v>
      </c>
      <c r="AC18" s="790">
        <v>19.7</v>
      </c>
      <c r="AD18" s="790">
        <v>33.299999999999997</v>
      </c>
      <c r="AE18" s="790">
        <v>34.299999999999997</v>
      </c>
      <c r="AF18" s="790">
        <v>27.9</v>
      </c>
      <c r="AG18" s="790">
        <v>26.7</v>
      </c>
      <c r="AH18" s="517"/>
    </row>
    <row r="19" spans="1:34" x14ac:dyDescent="0.2">
      <c r="C19" s="520" t="s">
        <v>120</v>
      </c>
      <c r="D19" s="510"/>
      <c r="E19" s="510"/>
      <c r="F19" s="510"/>
      <c r="G19" s="375" t="s">
        <v>19</v>
      </c>
      <c r="H19" s="376"/>
      <c r="I19" s="510"/>
      <c r="J19" s="543" t="e">
        <f>SUM(H19/H7)*100</f>
        <v>#DIV/0!</v>
      </c>
      <c r="K19" s="544" t="s">
        <v>11</v>
      </c>
      <c r="L19" s="322">
        <f>IF(OR($A$1&lt;1,$A$1&gt;7),0,HLOOKUP($A$1,TABLE,+AA17+1))</f>
        <v>4.0999999999999996</v>
      </c>
      <c r="M19" s="545"/>
      <c r="N19" s="544" t="s">
        <v>12</v>
      </c>
      <c r="O19" s="545"/>
      <c r="P19" s="546" t="e">
        <f>IF(ISTEXT(L19),"   N/A",ABS(L19-J19))</f>
        <v>#DIV/0!</v>
      </c>
      <c r="R19" s="407"/>
      <c r="S19" s="407"/>
      <c r="U19" s="547"/>
      <c r="V19" s="260"/>
      <c r="W19" s="548"/>
      <c r="X19" s="548"/>
      <c r="Y19" s="557" t="s">
        <v>170</v>
      </c>
      <c r="Z19" s="788" t="s">
        <v>12</v>
      </c>
      <c r="AA19" s="517">
        <v>5</v>
      </c>
      <c r="AB19" s="790">
        <v>52.2</v>
      </c>
      <c r="AC19" s="790">
        <v>43.7</v>
      </c>
      <c r="AD19" s="790">
        <v>42.5</v>
      </c>
      <c r="AE19" s="790">
        <v>42</v>
      </c>
      <c r="AF19" s="790">
        <v>50.5</v>
      </c>
      <c r="AG19" s="790">
        <v>55.4</v>
      </c>
      <c r="AH19" s="517"/>
    </row>
    <row r="20" spans="1:34" x14ac:dyDescent="0.2">
      <c r="C20" s="549"/>
      <c r="D20" s="533" t="s">
        <v>173</v>
      </c>
      <c r="E20" s="535"/>
      <c r="F20" s="535"/>
      <c r="G20" s="535"/>
      <c r="H20" s="535"/>
      <c r="I20" s="535"/>
      <c r="J20" s="535"/>
      <c r="K20" s="535"/>
      <c r="L20" s="322">
        <f>IF(OR($A$1&lt;1,$A$1&gt;7),0,HLOOKUP($A$1,TABLE,+AA18+1))</f>
        <v>22.6</v>
      </c>
      <c r="M20" s="525"/>
      <c r="N20" s="526" t="s">
        <v>338</v>
      </c>
      <c r="O20" s="525"/>
      <c r="P20" s="546" t="e">
        <f>IF(ISTEXT(L20),"   N/A",ABS(L20-J19))</f>
        <v>#DIV/0!</v>
      </c>
      <c r="Q20" s="530"/>
      <c r="R20" s="407"/>
      <c r="S20" s="407"/>
      <c r="U20" s="547"/>
      <c r="V20" s="260"/>
      <c r="W20" s="548"/>
      <c r="X20" s="548"/>
      <c r="Y20" s="557" t="s">
        <v>170</v>
      </c>
      <c r="Z20" s="788" t="s">
        <v>338</v>
      </c>
      <c r="AA20" s="517">
        <v>6</v>
      </c>
      <c r="AB20" s="790">
        <v>9</v>
      </c>
      <c r="AC20" s="790">
        <v>-17.100000000000001</v>
      </c>
      <c r="AD20" s="790">
        <v>4.3</v>
      </c>
      <c r="AE20" s="790">
        <v>6.9</v>
      </c>
      <c r="AF20" s="790">
        <v>4.2</v>
      </c>
      <c r="AG20" s="790">
        <v>26.8</v>
      </c>
      <c r="AH20" s="517"/>
    </row>
    <row r="21" spans="1:34" x14ac:dyDescent="0.2">
      <c r="C21" s="549"/>
      <c r="D21" s="533" t="s">
        <v>174</v>
      </c>
      <c r="E21" s="535"/>
      <c r="F21" s="535"/>
      <c r="G21" s="535"/>
      <c r="H21" s="535"/>
      <c r="I21" s="535"/>
      <c r="J21" s="535"/>
      <c r="K21" s="535"/>
      <c r="L21" s="550"/>
      <c r="M21" s="550"/>
      <c r="N21" s="551"/>
      <c r="O21" s="550"/>
      <c r="P21" s="552"/>
      <c r="Q21" s="553"/>
      <c r="R21" s="554"/>
      <c r="S21" s="541"/>
      <c r="U21" s="547"/>
      <c r="V21" s="260"/>
      <c r="W21" s="548"/>
      <c r="X21" s="548"/>
      <c r="Y21" s="557" t="s">
        <v>171</v>
      </c>
      <c r="Z21" s="788" t="s">
        <v>12</v>
      </c>
      <c r="AA21" s="517">
        <v>7</v>
      </c>
      <c r="AB21" s="790">
        <v>16.900000000000002</v>
      </c>
      <c r="AC21" s="790">
        <v>9.9</v>
      </c>
      <c r="AD21" s="790">
        <v>15.6</v>
      </c>
      <c r="AE21" s="790">
        <v>10.100000000000001</v>
      </c>
      <c r="AF21" s="790">
        <v>2</v>
      </c>
      <c r="AG21" s="790">
        <v>10</v>
      </c>
      <c r="AH21" s="517"/>
    </row>
    <row r="22" spans="1:34" x14ac:dyDescent="0.2">
      <c r="D22" s="533" t="s">
        <v>175</v>
      </c>
      <c r="E22" s="535"/>
      <c r="F22" s="535"/>
      <c r="G22" s="535"/>
      <c r="H22" s="535"/>
      <c r="I22" s="535"/>
      <c r="J22" s="535"/>
      <c r="K22" s="535"/>
      <c r="L22" s="535"/>
      <c r="M22" s="535"/>
      <c r="N22" s="535"/>
      <c r="O22" s="535"/>
      <c r="P22" s="555"/>
      <c r="Q22" s="556"/>
      <c r="R22" s="554"/>
      <c r="S22" s="541"/>
      <c r="U22" s="547"/>
      <c r="V22" s="260"/>
      <c r="W22" s="548"/>
      <c r="X22" s="548"/>
      <c r="Y22" s="557" t="s">
        <v>171</v>
      </c>
      <c r="Z22" s="788" t="s">
        <v>338</v>
      </c>
      <c r="AA22" s="517">
        <v>8</v>
      </c>
      <c r="AB22" s="790">
        <v>3.9</v>
      </c>
      <c r="AC22" s="790">
        <v>-15.4</v>
      </c>
      <c r="AD22" s="790">
        <v>-2</v>
      </c>
      <c r="AE22" s="790">
        <v>-0.89999999999999991</v>
      </c>
      <c r="AF22" s="790">
        <v>-13.900000000000002</v>
      </c>
      <c r="AG22" s="790">
        <v>-2.2999999999999998</v>
      </c>
      <c r="AH22" s="517"/>
    </row>
    <row r="23" spans="1:34" x14ac:dyDescent="0.2">
      <c r="D23" s="533" t="s">
        <v>176</v>
      </c>
      <c r="E23" s="535"/>
      <c r="F23" s="535"/>
      <c r="G23" s="535"/>
      <c r="H23" s="535"/>
      <c r="I23" s="535"/>
      <c r="J23" s="535"/>
      <c r="K23" s="535"/>
      <c r="L23" s="535"/>
      <c r="M23" s="535"/>
      <c r="N23" s="535"/>
      <c r="O23" s="535"/>
      <c r="P23" s="555"/>
      <c r="Q23" s="556"/>
      <c r="R23" s="554"/>
      <c r="S23" s="541"/>
      <c r="U23" s="547"/>
      <c r="Y23" s="557" t="s">
        <v>172</v>
      </c>
      <c r="Z23" s="788" t="s">
        <v>12</v>
      </c>
      <c r="AA23" s="517">
        <v>9</v>
      </c>
      <c r="AB23" s="790">
        <v>11.5</v>
      </c>
      <c r="AC23" s="790">
        <v>27.6</v>
      </c>
      <c r="AD23" s="790">
        <v>12.4</v>
      </c>
      <c r="AE23" s="790">
        <v>15.4</v>
      </c>
      <c r="AF23" s="790">
        <v>19.7</v>
      </c>
      <c r="AG23" s="790">
        <v>5.6000000000000005</v>
      </c>
      <c r="AH23" s="517"/>
    </row>
    <row r="24" spans="1:34" ht="15" customHeight="1" x14ac:dyDescent="0.2">
      <c r="D24" s="533" t="s">
        <v>194</v>
      </c>
      <c r="E24" s="535"/>
      <c r="F24" s="535"/>
      <c r="G24" s="535"/>
      <c r="H24" s="535"/>
      <c r="I24" s="535"/>
      <c r="J24" s="535"/>
      <c r="K24" s="535"/>
      <c r="L24" s="535"/>
      <c r="M24" s="535"/>
      <c r="N24" s="535"/>
      <c r="O24" s="535"/>
      <c r="P24" s="555"/>
      <c r="Q24" s="556"/>
      <c r="R24" s="554"/>
      <c r="S24" s="541"/>
      <c r="U24" s="547"/>
      <c r="Y24" s="557" t="s">
        <v>172</v>
      </c>
      <c r="Z24" s="788" t="s">
        <v>338</v>
      </c>
      <c r="AA24" s="517">
        <v>10</v>
      </c>
      <c r="AB24" s="790">
        <v>10.100000000000001</v>
      </c>
      <c r="AC24" s="790">
        <v>-2.8000000000000003</v>
      </c>
      <c r="AD24" s="790">
        <v>-6.9</v>
      </c>
      <c r="AE24" s="790">
        <v>-1.3</v>
      </c>
      <c r="AF24" s="790">
        <v>-5.8999999999999995</v>
      </c>
      <c r="AG24" s="790">
        <v>-2</v>
      </c>
      <c r="AH24" s="517"/>
    </row>
    <row r="25" spans="1:34" ht="15" customHeight="1" x14ac:dyDescent="0.2">
      <c r="D25" s="533" t="s">
        <v>195</v>
      </c>
      <c r="P25" s="513"/>
      <c r="Q25" s="530"/>
      <c r="R25" s="542"/>
      <c r="S25" s="542"/>
      <c r="Y25" s="557"/>
      <c r="Z25" s="788"/>
      <c r="AA25" s="517"/>
      <c r="AB25" s="517"/>
      <c r="AC25" s="517"/>
      <c r="AD25" s="517"/>
      <c r="AE25" s="517"/>
      <c r="AF25" s="517"/>
      <c r="AG25" s="517"/>
      <c r="AH25" s="517"/>
    </row>
    <row r="26" spans="1:34" ht="24.75" customHeight="1" x14ac:dyDescent="0.2">
      <c r="C26" s="520" t="s">
        <v>121</v>
      </c>
      <c r="D26" s="510"/>
      <c r="E26" s="558"/>
      <c r="F26" s="510"/>
      <c r="J26" s="545"/>
      <c r="K26" s="545"/>
      <c r="L26" s="545"/>
      <c r="M26" s="545"/>
      <c r="N26" s="545"/>
      <c r="O26" s="545"/>
      <c r="P26" s="546"/>
      <c r="Q26" s="530"/>
      <c r="R26" s="542"/>
      <c r="S26" s="542"/>
      <c r="Y26" s="557"/>
      <c r="Z26" s="788"/>
      <c r="AA26" s="517"/>
      <c r="AB26" s="517"/>
      <c r="AC26" s="517"/>
      <c r="AD26" s="517"/>
      <c r="AE26" s="517"/>
      <c r="AF26" s="517"/>
      <c r="AG26" s="517"/>
      <c r="AH26" s="517"/>
    </row>
    <row r="27" spans="1:34" x14ac:dyDescent="0.2">
      <c r="C27" s="520"/>
      <c r="D27" s="510"/>
      <c r="E27" s="510"/>
      <c r="F27" s="510"/>
      <c r="J27" s="545"/>
      <c r="K27" s="545"/>
      <c r="L27" s="545"/>
      <c r="M27" s="545"/>
      <c r="N27" s="545"/>
      <c r="O27" s="545"/>
      <c r="P27" s="546"/>
      <c r="Q27" s="530"/>
      <c r="R27" s="542"/>
      <c r="S27" s="542"/>
      <c r="Y27" s="557"/>
      <c r="Z27" s="788"/>
      <c r="AA27" s="517"/>
      <c r="AB27" s="517"/>
      <c r="AC27" s="517"/>
      <c r="AD27" s="517"/>
      <c r="AE27" s="517"/>
      <c r="AF27" s="517"/>
      <c r="AG27" s="517"/>
      <c r="AH27" s="517"/>
    </row>
    <row r="28" spans="1:34" x14ac:dyDescent="0.2">
      <c r="C28" s="520"/>
      <c r="D28" s="559" t="s">
        <v>116</v>
      </c>
      <c r="F28" s="375"/>
      <c r="G28" s="375" t="s">
        <v>19</v>
      </c>
      <c r="H28" s="376"/>
      <c r="J28" s="545"/>
      <c r="K28" s="545"/>
      <c r="L28" s="545"/>
      <c r="M28" s="545"/>
      <c r="N28" s="545"/>
      <c r="O28" s="545"/>
      <c r="P28" s="546"/>
      <c r="Q28" s="530"/>
      <c r="R28" s="542"/>
      <c r="S28" s="542"/>
      <c r="Y28" s="557"/>
      <c r="Z28" s="788"/>
      <c r="AA28" s="517"/>
      <c r="AB28" s="517"/>
      <c r="AC28" s="517"/>
      <c r="AD28" s="517"/>
      <c r="AE28" s="517"/>
      <c r="AF28" s="517"/>
      <c r="AG28" s="517"/>
      <c r="AH28" s="517"/>
    </row>
    <row r="29" spans="1:34" x14ac:dyDescent="0.2">
      <c r="C29" s="520"/>
      <c r="D29" s="520"/>
      <c r="F29" s="510"/>
      <c r="J29" s="545"/>
      <c r="K29" s="545"/>
      <c r="L29" s="545"/>
      <c r="M29" s="545"/>
      <c r="N29" s="545"/>
      <c r="O29" s="545"/>
      <c r="P29" s="546"/>
      <c r="Q29" s="530"/>
      <c r="R29" s="542"/>
      <c r="S29" s="542"/>
      <c r="Y29" s="557"/>
      <c r="Z29" s="788"/>
      <c r="AA29" s="517"/>
      <c r="AB29" s="517"/>
      <c r="AC29" s="517"/>
      <c r="AD29" s="517"/>
      <c r="AE29" s="517"/>
      <c r="AF29" s="517"/>
      <c r="AG29" s="517"/>
      <c r="AH29" s="517"/>
    </row>
    <row r="30" spans="1:34" x14ac:dyDescent="0.2">
      <c r="C30" s="520"/>
      <c r="D30" s="559" t="s">
        <v>117</v>
      </c>
      <c r="F30" s="510"/>
      <c r="G30" s="375" t="s">
        <v>19</v>
      </c>
      <c r="H30" s="376"/>
      <c r="J30" s="545"/>
      <c r="K30" s="545"/>
      <c r="L30" s="545"/>
      <c r="M30" s="545"/>
      <c r="N30" s="545"/>
      <c r="O30" s="545"/>
      <c r="P30" s="546"/>
      <c r="Q30" s="530"/>
      <c r="R30" s="542"/>
      <c r="S30" s="542"/>
    </row>
    <row r="31" spans="1:34" x14ac:dyDescent="0.2">
      <c r="C31" s="520"/>
      <c r="D31" s="510"/>
      <c r="E31" s="510"/>
      <c r="F31" s="510"/>
      <c r="J31" s="545"/>
      <c r="K31" s="545"/>
      <c r="L31" s="545"/>
      <c r="M31" s="545"/>
      <c r="N31" s="545"/>
      <c r="O31" s="545"/>
      <c r="P31" s="546"/>
      <c r="Q31" s="530"/>
      <c r="R31" s="542"/>
      <c r="S31" s="542"/>
    </row>
    <row r="32" spans="1:34" x14ac:dyDescent="0.2">
      <c r="A32" s="549"/>
      <c r="B32" s="549"/>
      <c r="E32" s="559" t="s">
        <v>122</v>
      </c>
      <c r="J32" s="560" t="e">
        <f>SUM(H28/H30)*100</f>
        <v>#DIV/0!</v>
      </c>
      <c r="K32" s="544" t="s">
        <v>11</v>
      </c>
      <c r="L32" s="322">
        <f>IF(OR($A$1&lt;1,$A$1&gt;7),0,HLOOKUP($A$1,TABLE,+AA19+1))</f>
        <v>52.2</v>
      </c>
      <c r="M32" s="545"/>
      <c r="N32" s="544" t="s">
        <v>12</v>
      </c>
      <c r="O32" s="545"/>
      <c r="P32" s="546" t="e">
        <f>IF(ISTEXT(L32),"   N/A",ABS(L32-J32))</f>
        <v>#DIV/0!</v>
      </c>
      <c r="R32" s="407"/>
      <c r="S32" s="407"/>
    </row>
    <row r="33" spans="1:19" x14ac:dyDescent="0.2">
      <c r="A33" s="549"/>
      <c r="B33" s="549"/>
      <c r="J33" s="545"/>
      <c r="K33" s="545"/>
      <c r="L33" s="322">
        <f>IF(OR($A$1&lt;1,$A$1&gt;7),0,HLOOKUP($A$1,TABLE,+AA20+1))</f>
        <v>9</v>
      </c>
      <c r="M33" s="545"/>
      <c r="N33" s="544" t="s">
        <v>338</v>
      </c>
      <c r="O33" s="545"/>
      <c r="P33" s="546" t="e">
        <f>IF(ISTEXT(L33),"   N/A",ABS(L33-J32))</f>
        <v>#DIV/0!</v>
      </c>
      <c r="R33" s="407"/>
      <c r="S33" s="407"/>
    </row>
    <row r="34" spans="1:19" x14ac:dyDescent="0.2">
      <c r="A34" s="549"/>
      <c r="B34" s="549"/>
      <c r="E34" s="533" t="s">
        <v>59</v>
      </c>
      <c r="J34" s="545"/>
      <c r="K34" s="545"/>
      <c r="L34" s="545"/>
      <c r="M34" s="545"/>
      <c r="N34" s="544"/>
      <c r="O34" s="545"/>
      <c r="P34" s="546"/>
      <c r="R34" s="542"/>
      <c r="S34" s="542"/>
    </row>
    <row r="35" spans="1:19" x14ac:dyDescent="0.2">
      <c r="A35" s="549"/>
      <c r="B35" s="549"/>
      <c r="D35" s="535"/>
      <c r="J35" s="545"/>
      <c r="K35" s="545"/>
      <c r="L35" s="545"/>
      <c r="M35" s="545"/>
      <c r="N35" s="544"/>
      <c r="O35" s="545"/>
      <c r="P35" s="546"/>
      <c r="R35" s="542"/>
      <c r="S35" s="542"/>
    </row>
    <row r="36" spans="1:19" x14ac:dyDescent="0.2">
      <c r="A36" s="549"/>
      <c r="B36" s="549"/>
      <c r="D36" s="535"/>
      <c r="J36" s="545"/>
      <c r="K36" s="545"/>
      <c r="L36" s="545"/>
      <c r="M36" s="545"/>
      <c r="N36" s="544"/>
      <c r="O36" s="545"/>
      <c r="P36" s="546"/>
      <c r="R36" s="542"/>
      <c r="S36" s="542"/>
    </row>
    <row r="37" spans="1:19" x14ac:dyDescent="0.2">
      <c r="A37" s="549"/>
      <c r="B37" s="549"/>
      <c r="D37" s="510" t="s">
        <v>118</v>
      </c>
      <c r="J37" s="545"/>
      <c r="K37" s="545"/>
      <c r="L37" s="545"/>
      <c r="M37" s="545"/>
      <c r="N37" s="544"/>
      <c r="O37" s="545"/>
      <c r="P37" s="546"/>
      <c r="R37" s="542"/>
      <c r="S37" s="542"/>
    </row>
    <row r="38" spans="1:19" x14ac:dyDescent="0.2">
      <c r="A38" s="549"/>
      <c r="B38" s="549"/>
      <c r="J38" s="545"/>
      <c r="K38" s="545"/>
      <c r="L38" s="545"/>
      <c r="M38" s="545"/>
      <c r="N38" s="544"/>
      <c r="O38" s="545"/>
      <c r="P38" s="546"/>
      <c r="R38" s="542"/>
      <c r="S38" s="542"/>
    </row>
    <row r="39" spans="1:19" x14ac:dyDescent="0.2">
      <c r="A39" s="549"/>
      <c r="B39" s="549"/>
      <c r="D39" s="559"/>
      <c r="J39" s="545"/>
      <c r="P39" s="513"/>
      <c r="R39" s="542"/>
      <c r="S39" s="542"/>
    </row>
    <row r="40" spans="1:19" x14ac:dyDescent="0.2">
      <c r="A40" s="549"/>
      <c r="B40" s="549"/>
      <c r="D40" s="559" t="s">
        <v>386</v>
      </c>
      <c r="G40" s="375" t="s">
        <v>19</v>
      </c>
      <c r="H40" s="376"/>
      <c r="J40" s="543" t="e">
        <f>SUM(H40/H28)*100</f>
        <v>#DIV/0!</v>
      </c>
      <c r="K40" s="544" t="s">
        <v>11</v>
      </c>
      <c r="L40" s="322">
        <f>IF(OR($A$1&lt;1,$A$1&gt;7),0,HLOOKUP($A$1,TABLE,+AA21+1))</f>
        <v>16.900000000000002</v>
      </c>
      <c r="M40" s="545"/>
      <c r="N40" s="544" t="s">
        <v>12</v>
      </c>
      <c r="O40" s="545"/>
      <c r="P40" s="546" t="e">
        <f>IF(ISTEXT(L40),"   N/A",ABS(L40-J40))</f>
        <v>#DIV/0!</v>
      </c>
      <c r="R40" s="407"/>
      <c r="S40" s="407"/>
    </row>
    <row r="41" spans="1:19" x14ac:dyDescent="0.2">
      <c r="A41" s="549"/>
      <c r="B41" s="549"/>
      <c r="J41" s="545"/>
      <c r="K41" s="545"/>
      <c r="L41" s="322">
        <f>IF(OR($A$1&lt;1,$A$1&gt;7),0,HLOOKUP($A$1,TABLE,+AA22+1))</f>
        <v>3.9</v>
      </c>
      <c r="M41" s="545"/>
      <c r="N41" s="544" t="s">
        <v>338</v>
      </c>
      <c r="O41" s="545"/>
      <c r="P41" s="546" t="e">
        <f>IF(ISTEXT(L41),"   N/A",ABS(L41-J40))</f>
        <v>#DIV/0!</v>
      </c>
      <c r="R41" s="407"/>
      <c r="S41" s="407"/>
    </row>
    <row r="42" spans="1:19" x14ac:dyDescent="0.2">
      <c r="A42" s="549"/>
      <c r="B42" s="549"/>
      <c r="J42" s="545"/>
      <c r="K42" s="545"/>
      <c r="L42" s="545"/>
      <c r="M42" s="545"/>
      <c r="N42" s="544"/>
      <c r="O42" s="545"/>
      <c r="P42" s="546"/>
      <c r="R42" s="542"/>
      <c r="S42" s="542"/>
    </row>
    <row r="43" spans="1:19" x14ac:dyDescent="0.2">
      <c r="A43" s="549"/>
      <c r="B43" s="549"/>
      <c r="D43" s="559" t="s">
        <v>193</v>
      </c>
      <c r="G43" s="375" t="s">
        <v>19</v>
      </c>
      <c r="H43" s="376"/>
      <c r="J43" s="543" t="e">
        <f>SUM(H43/H28)*100</f>
        <v>#DIV/0!</v>
      </c>
      <c r="K43" s="544" t="s">
        <v>11</v>
      </c>
      <c r="L43" s="322">
        <f>IF(OR($A$1&lt;1,$A$1&gt;7),0,HLOOKUP($A$1,TABLE,+AA23+1))</f>
        <v>11.5</v>
      </c>
      <c r="M43" s="545"/>
      <c r="N43" s="544" t="s">
        <v>12</v>
      </c>
      <c r="O43" s="545"/>
      <c r="P43" s="546" t="e">
        <f>IF(ISTEXT(L43),"   N/A",ABS(L43-J43))</f>
        <v>#DIV/0!</v>
      </c>
      <c r="R43" s="407"/>
      <c r="S43" s="407"/>
    </row>
    <row r="44" spans="1:19" x14ac:dyDescent="0.2">
      <c r="A44" s="549"/>
      <c r="B44" s="549"/>
      <c r="J44" s="545"/>
      <c r="K44" s="545"/>
      <c r="L44" s="322">
        <f>IF(OR($A$1&lt;1,$A$1&gt;7),0,HLOOKUP($A$1,TABLE,+AA24+1))</f>
        <v>10.100000000000001</v>
      </c>
      <c r="M44" s="545"/>
      <c r="N44" s="544" t="s">
        <v>338</v>
      </c>
      <c r="O44" s="545"/>
      <c r="P44" s="546" t="e">
        <f>IF(ISTEXT(L44),"   N/A",ABS(L44-J43))</f>
        <v>#DIV/0!</v>
      </c>
      <c r="R44" s="561"/>
      <c r="S44" s="561"/>
    </row>
    <row r="45" spans="1:19" x14ac:dyDescent="0.2">
      <c r="A45" s="549"/>
      <c r="B45" s="549"/>
      <c r="E45" s="487" t="s">
        <v>20</v>
      </c>
      <c r="J45" s="545"/>
      <c r="K45" s="545"/>
      <c r="L45" s="545"/>
      <c r="M45" s="545"/>
      <c r="N45" s="545"/>
      <c r="O45" s="545"/>
      <c r="P45" s="546"/>
    </row>
    <row r="46" spans="1:19" x14ac:dyDescent="0.2">
      <c r="A46" s="549"/>
      <c r="B46" s="549"/>
      <c r="C46" s="549"/>
      <c r="D46" s="549"/>
      <c r="E46" s="549"/>
      <c r="F46" s="549"/>
      <c r="G46" s="549"/>
      <c r="H46" s="549"/>
      <c r="I46" s="549"/>
      <c r="J46" s="562"/>
      <c r="K46" s="562"/>
      <c r="L46" s="562"/>
      <c r="M46" s="562"/>
      <c r="N46" s="562"/>
      <c r="O46" s="562"/>
      <c r="P46" s="546"/>
    </row>
    <row r="47" spans="1:19" x14ac:dyDescent="0.2">
      <c r="A47" s="549"/>
      <c r="B47" s="549"/>
      <c r="C47" s="549"/>
      <c r="D47" s="549"/>
      <c r="E47" s="549"/>
      <c r="F47" s="549"/>
      <c r="G47" s="549"/>
      <c r="H47" s="549"/>
      <c r="I47" s="549"/>
      <c r="J47" s="562"/>
      <c r="K47" s="562"/>
      <c r="L47" s="562"/>
      <c r="M47" s="562"/>
      <c r="N47" s="562"/>
      <c r="O47" s="562"/>
      <c r="P47" s="546"/>
    </row>
    <row r="48" spans="1:19" x14ac:dyDescent="0.2">
      <c r="A48" s="549"/>
      <c r="B48" s="549"/>
      <c r="C48" s="549"/>
      <c r="D48" s="549"/>
      <c r="E48" s="549"/>
      <c r="F48" s="549"/>
      <c r="G48" s="549"/>
      <c r="H48" s="549"/>
      <c r="I48" s="549"/>
      <c r="J48" s="562"/>
      <c r="K48" s="562"/>
      <c r="L48" s="562"/>
      <c r="M48" s="562"/>
      <c r="N48" s="562"/>
      <c r="O48" s="562"/>
      <c r="P48" s="546"/>
    </row>
    <row r="49" spans="1:16" x14ac:dyDescent="0.2">
      <c r="A49" s="549"/>
      <c r="B49" s="549"/>
      <c r="C49" s="549"/>
      <c r="D49" s="549"/>
      <c r="E49" s="549"/>
      <c r="F49" s="549"/>
      <c r="G49" s="549"/>
      <c r="H49" s="549"/>
      <c r="I49" s="549"/>
      <c r="J49" s="562"/>
      <c r="K49" s="562"/>
      <c r="L49" s="562"/>
      <c r="M49" s="562"/>
      <c r="N49" s="562"/>
      <c r="O49" s="562"/>
      <c r="P49" s="546"/>
    </row>
    <row r="50" spans="1:16" x14ac:dyDescent="0.2">
      <c r="A50" s="549"/>
      <c r="B50" s="549"/>
      <c r="C50" s="549"/>
      <c r="D50" s="549"/>
      <c r="E50" s="549"/>
      <c r="F50" s="549"/>
      <c r="G50" s="549"/>
      <c r="H50" s="549"/>
      <c r="I50" s="549"/>
      <c r="J50" s="562"/>
      <c r="K50" s="562"/>
      <c r="L50" s="562"/>
      <c r="M50" s="562"/>
      <c r="N50" s="562"/>
      <c r="O50" s="562"/>
      <c r="P50" s="546"/>
    </row>
    <row r="51" spans="1:16" x14ac:dyDescent="0.2">
      <c r="A51" s="549"/>
      <c r="B51" s="549"/>
      <c r="C51" s="549"/>
      <c r="D51" s="549"/>
      <c r="E51" s="549"/>
      <c r="F51" s="549"/>
      <c r="G51" s="549"/>
      <c r="H51" s="549"/>
      <c r="I51" s="549"/>
      <c r="J51" s="562"/>
      <c r="K51" s="562"/>
      <c r="L51" s="562"/>
      <c r="M51" s="562"/>
      <c r="N51" s="562"/>
      <c r="O51" s="562"/>
      <c r="P51" s="546"/>
    </row>
    <row r="52" spans="1:16" x14ac:dyDescent="0.2">
      <c r="A52" s="549"/>
      <c r="B52" s="549"/>
      <c r="C52" s="549"/>
      <c r="D52" s="549"/>
      <c r="E52" s="549"/>
      <c r="F52" s="549"/>
      <c r="G52" s="549"/>
      <c r="H52" s="549"/>
      <c r="I52" s="549"/>
      <c r="J52" s="562"/>
      <c r="K52" s="562"/>
      <c r="L52" s="562"/>
      <c r="M52" s="562"/>
      <c r="N52" s="562"/>
      <c r="O52" s="562"/>
      <c r="P52" s="546"/>
    </row>
    <row r="53" spans="1:16" x14ac:dyDescent="0.2">
      <c r="A53" s="549"/>
      <c r="B53" s="549"/>
      <c r="C53" s="549"/>
      <c r="D53" s="549"/>
      <c r="E53" s="549"/>
      <c r="F53" s="549"/>
      <c r="G53" s="549"/>
      <c r="H53" s="549"/>
      <c r="I53" s="549"/>
      <c r="J53" s="562"/>
      <c r="K53" s="562"/>
      <c r="L53" s="562"/>
      <c r="M53" s="562"/>
      <c r="N53" s="562"/>
      <c r="O53" s="562"/>
      <c r="P53" s="546"/>
    </row>
    <row r="54" spans="1:16" x14ac:dyDescent="0.2">
      <c r="A54" s="549"/>
      <c r="B54" s="549"/>
      <c r="C54" s="549"/>
      <c r="D54" s="549"/>
      <c r="E54" s="549"/>
      <c r="F54" s="549"/>
      <c r="G54" s="549"/>
      <c r="H54" s="549"/>
      <c r="I54" s="549"/>
      <c r="J54" s="549"/>
      <c r="K54" s="549"/>
      <c r="L54" s="512"/>
      <c r="M54" s="512"/>
      <c r="N54" s="549"/>
      <c r="O54" s="562"/>
      <c r="P54" s="546"/>
    </row>
    <row r="55" spans="1:16" x14ac:dyDescent="0.2">
      <c r="A55" s="549"/>
      <c r="B55" s="549"/>
      <c r="C55" s="549"/>
      <c r="D55" s="549"/>
      <c r="E55" s="549"/>
      <c r="F55" s="549"/>
      <c r="G55" s="549"/>
      <c r="H55" s="549"/>
      <c r="I55" s="549"/>
      <c r="J55" s="549"/>
      <c r="K55" s="549"/>
      <c r="L55" s="512"/>
      <c r="M55" s="512"/>
      <c r="N55" s="549"/>
      <c r="O55" s="549"/>
      <c r="P55" s="546"/>
    </row>
    <row r="56" spans="1:16" x14ac:dyDescent="0.2">
      <c r="A56" s="549"/>
      <c r="B56" s="549"/>
      <c r="C56" s="549"/>
      <c r="D56" s="549"/>
      <c r="E56" s="549"/>
      <c r="F56" s="549"/>
      <c r="G56" s="549"/>
      <c r="H56" s="549"/>
      <c r="I56" s="549"/>
      <c r="J56" s="549"/>
      <c r="K56" s="549"/>
      <c r="L56" s="562"/>
      <c r="M56" s="562"/>
      <c r="N56" s="549"/>
      <c r="O56" s="549"/>
      <c r="P56" s="546"/>
    </row>
    <row r="57" spans="1:16" x14ac:dyDescent="0.2">
      <c r="A57" s="549"/>
      <c r="B57" s="549"/>
      <c r="C57" s="549"/>
      <c r="D57" s="549"/>
      <c r="E57" s="549"/>
      <c r="F57" s="549"/>
      <c r="G57" s="549"/>
      <c r="H57" s="549"/>
      <c r="I57" s="549"/>
      <c r="J57" s="549"/>
      <c r="K57" s="549"/>
      <c r="L57" s="562"/>
      <c r="M57" s="562"/>
      <c r="N57" s="549"/>
      <c r="O57" s="549"/>
      <c r="P57" s="546"/>
    </row>
    <row r="58" spans="1:16" x14ac:dyDescent="0.2">
      <c r="A58" s="549"/>
      <c r="B58" s="549"/>
      <c r="C58" s="549"/>
      <c r="D58" s="549"/>
      <c r="E58" s="549"/>
      <c r="F58" s="549"/>
      <c r="G58" s="549"/>
      <c r="H58" s="549"/>
      <c r="I58" s="549"/>
      <c r="J58" s="549"/>
      <c r="K58" s="549"/>
      <c r="L58" s="562"/>
      <c r="M58" s="562"/>
      <c r="N58" s="549"/>
      <c r="O58" s="549"/>
      <c r="P58" s="513"/>
    </row>
    <row r="59" spans="1:16" x14ac:dyDescent="0.2">
      <c r="A59" s="549"/>
      <c r="B59" s="549"/>
      <c r="C59" s="549"/>
      <c r="D59" s="549"/>
      <c r="E59" s="549"/>
      <c r="F59" s="549"/>
      <c r="G59" s="549"/>
      <c r="H59" s="549"/>
      <c r="I59" s="549"/>
      <c r="J59" s="549"/>
      <c r="K59" s="549"/>
      <c r="L59" s="562"/>
      <c r="M59" s="562"/>
      <c r="N59" s="549"/>
      <c r="O59" s="549"/>
      <c r="P59" s="513"/>
    </row>
    <row r="60" spans="1:16" x14ac:dyDescent="0.2">
      <c r="A60" s="549"/>
      <c r="B60" s="549"/>
      <c r="C60" s="549"/>
      <c r="D60" s="549"/>
      <c r="E60" s="549"/>
      <c r="F60" s="549"/>
      <c r="G60" s="549"/>
      <c r="H60" s="549"/>
      <c r="I60" s="549"/>
      <c r="J60" s="549"/>
      <c r="K60" s="549"/>
      <c r="L60" s="562"/>
      <c r="M60" s="562"/>
      <c r="N60" s="549"/>
      <c r="O60" s="549"/>
      <c r="P60" s="513"/>
    </row>
    <row r="61" spans="1:16" x14ac:dyDescent="0.2">
      <c r="A61" s="549"/>
      <c r="B61" s="549"/>
      <c r="C61" s="549"/>
      <c r="D61" s="549"/>
      <c r="E61" s="549"/>
      <c r="F61" s="549"/>
      <c r="G61" s="549"/>
      <c r="H61" s="549"/>
      <c r="I61" s="549"/>
      <c r="J61" s="549"/>
      <c r="K61" s="549"/>
      <c r="L61" s="562"/>
      <c r="M61" s="562"/>
      <c r="N61" s="549"/>
      <c r="O61" s="549"/>
      <c r="P61" s="513"/>
    </row>
    <row r="62" spans="1:16" x14ac:dyDescent="0.2">
      <c r="A62" s="549"/>
      <c r="B62" s="549"/>
      <c r="C62" s="549"/>
      <c r="D62" s="549"/>
      <c r="E62" s="549"/>
      <c r="F62" s="549"/>
      <c r="G62" s="549"/>
      <c r="H62" s="549"/>
      <c r="I62" s="549"/>
      <c r="J62" s="549"/>
      <c r="K62" s="549"/>
      <c r="L62" s="549"/>
      <c r="M62" s="549"/>
      <c r="N62" s="549"/>
      <c r="O62" s="549"/>
      <c r="P62" s="513"/>
    </row>
    <row r="63" spans="1:16" x14ac:dyDescent="0.2">
      <c r="A63" s="549"/>
      <c r="B63" s="549"/>
      <c r="C63" s="549"/>
      <c r="D63" s="549"/>
      <c r="E63" s="549"/>
      <c r="F63" s="549"/>
      <c r="G63" s="549"/>
      <c r="H63" s="549"/>
      <c r="I63" s="549"/>
      <c r="J63" s="549"/>
      <c r="K63" s="549"/>
      <c r="L63" s="549"/>
      <c r="M63" s="549"/>
      <c r="N63" s="549"/>
      <c r="O63" s="549"/>
      <c r="P63" s="513"/>
    </row>
    <row r="64" spans="1:16" x14ac:dyDescent="0.2">
      <c r="C64" s="549"/>
      <c r="D64" s="549"/>
      <c r="E64" s="549"/>
      <c r="F64" s="549"/>
      <c r="G64" s="549"/>
      <c r="H64" s="549"/>
      <c r="I64" s="549"/>
      <c r="J64" s="549"/>
      <c r="K64" s="549"/>
      <c r="L64" s="549"/>
      <c r="M64" s="549"/>
      <c r="N64" s="549"/>
      <c r="O64" s="549"/>
      <c r="P64" s="513"/>
    </row>
    <row r="65" spans="1:18" x14ac:dyDescent="0.2">
      <c r="C65" s="549"/>
      <c r="D65" s="549"/>
      <c r="E65" s="549"/>
      <c r="F65" s="549"/>
      <c r="G65" s="549"/>
      <c r="H65" s="549"/>
      <c r="I65" s="549"/>
      <c r="J65" s="549"/>
      <c r="K65" s="549"/>
      <c r="L65" s="549"/>
      <c r="M65" s="549"/>
      <c r="N65" s="549"/>
      <c r="O65" s="549"/>
      <c r="P65" s="513"/>
    </row>
    <row r="66" spans="1:18" x14ac:dyDescent="0.2">
      <c r="C66" s="549"/>
      <c r="D66" s="549"/>
      <c r="E66" s="549"/>
      <c r="F66" s="549"/>
      <c r="G66" s="549"/>
      <c r="H66" s="549"/>
      <c r="I66" s="549"/>
      <c r="J66" s="549"/>
      <c r="K66" s="549"/>
      <c r="L66" s="549"/>
      <c r="M66" s="549"/>
      <c r="N66" s="549"/>
      <c r="O66" s="549"/>
      <c r="P66" s="513"/>
    </row>
    <row r="67" spans="1:18" x14ac:dyDescent="0.2">
      <c r="C67" s="549"/>
      <c r="D67" s="549"/>
      <c r="E67" s="549"/>
      <c r="F67" s="549"/>
      <c r="G67" s="549"/>
      <c r="H67" s="549"/>
      <c r="I67" s="549"/>
      <c r="J67" s="549"/>
      <c r="K67" s="549"/>
      <c r="L67" s="549"/>
      <c r="M67" s="549"/>
      <c r="N67" s="549"/>
      <c r="O67" s="549"/>
      <c r="P67" s="513"/>
    </row>
    <row r="68" spans="1:18" x14ac:dyDescent="0.2">
      <c r="C68" s="549"/>
      <c r="D68" s="549"/>
      <c r="E68" s="549"/>
      <c r="F68" s="549"/>
      <c r="G68" s="549"/>
      <c r="H68" s="549"/>
      <c r="I68" s="549"/>
      <c r="J68" s="549"/>
      <c r="K68" s="549"/>
      <c r="L68" s="549"/>
      <c r="M68" s="549"/>
      <c r="N68" s="549"/>
      <c r="O68" s="549"/>
      <c r="P68" s="513"/>
    </row>
    <row r="69" spans="1:18" x14ac:dyDescent="0.2">
      <c r="A69" s="488"/>
      <c r="B69" s="488"/>
      <c r="C69" s="563"/>
      <c r="D69" s="563"/>
      <c r="E69" s="563"/>
      <c r="F69" s="563"/>
      <c r="G69" s="563"/>
      <c r="H69" s="563"/>
      <c r="I69" s="563"/>
      <c r="J69" s="563"/>
      <c r="K69" s="563"/>
      <c r="L69" s="563"/>
      <c r="M69" s="563"/>
      <c r="N69" s="563"/>
      <c r="O69" s="563"/>
      <c r="P69" s="564"/>
      <c r="Q69" s="565"/>
      <c r="R69" s="566"/>
    </row>
    <row r="70" spans="1:18" x14ac:dyDescent="0.2">
      <c r="A70" s="488"/>
      <c r="B70" s="488"/>
      <c r="C70" s="563"/>
      <c r="D70" s="563"/>
      <c r="E70" s="563"/>
      <c r="F70" s="563"/>
      <c r="G70" s="563"/>
      <c r="H70" s="563"/>
      <c r="I70" s="563"/>
      <c r="J70" s="563"/>
      <c r="K70" s="563"/>
      <c r="L70" s="563"/>
      <c r="M70" s="563"/>
      <c r="N70" s="563"/>
      <c r="O70" s="563"/>
      <c r="P70" s="564"/>
      <c r="Q70" s="565"/>
      <c r="R70" s="566"/>
    </row>
    <row r="71" spans="1:18" x14ac:dyDescent="0.2">
      <c r="A71" s="488"/>
      <c r="B71" s="488"/>
      <c r="C71" s="563"/>
      <c r="D71" s="563"/>
      <c r="E71" s="563"/>
      <c r="F71" s="563"/>
      <c r="G71" s="563"/>
      <c r="H71" s="563"/>
      <c r="I71" s="563"/>
      <c r="J71" s="563"/>
      <c r="K71" s="563"/>
      <c r="L71" s="563"/>
      <c r="M71" s="563"/>
      <c r="N71" s="563"/>
      <c r="O71" s="563"/>
      <c r="P71" s="564"/>
      <c r="Q71" s="565"/>
      <c r="R71" s="566"/>
    </row>
    <row r="72" spans="1:18" x14ac:dyDescent="0.2">
      <c r="A72" s="488"/>
      <c r="B72" s="488"/>
      <c r="C72" s="563"/>
      <c r="D72" s="563"/>
      <c r="E72" s="563"/>
      <c r="F72" s="563"/>
      <c r="G72" s="563"/>
      <c r="H72" s="563"/>
      <c r="I72" s="563"/>
      <c r="J72" s="563"/>
      <c r="K72" s="563"/>
      <c r="L72" s="563"/>
      <c r="M72" s="563"/>
      <c r="N72" s="563"/>
      <c r="O72" s="563"/>
      <c r="P72" s="564"/>
      <c r="Q72" s="565"/>
      <c r="R72" s="566"/>
    </row>
    <row r="73" spans="1:18" x14ac:dyDescent="0.2">
      <c r="A73" s="488"/>
      <c r="B73" s="488"/>
      <c r="C73" s="563"/>
      <c r="D73" s="563"/>
      <c r="E73" s="563"/>
      <c r="F73" s="563"/>
      <c r="G73" s="563"/>
      <c r="H73" s="563"/>
      <c r="I73" s="563"/>
      <c r="J73" s="563"/>
      <c r="K73" s="563"/>
      <c r="L73" s="563"/>
      <c r="M73" s="563"/>
      <c r="N73" s="563"/>
      <c r="O73" s="563"/>
      <c r="P73" s="564"/>
      <c r="Q73" s="565"/>
      <c r="R73" s="566"/>
    </row>
    <row r="74" spans="1:18" x14ac:dyDescent="0.2">
      <c r="A74" s="488"/>
      <c r="B74" s="488"/>
      <c r="C74" s="563"/>
      <c r="D74" s="563"/>
      <c r="E74" s="563"/>
      <c r="F74" s="563"/>
      <c r="G74" s="563"/>
      <c r="H74" s="563"/>
      <c r="I74" s="563"/>
      <c r="J74" s="563"/>
      <c r="K74" s="563"/>
      <c r="L74" s="563"/>
      <c r="M74" s="563"/>
      <c r="N74" s="563"/>
      <c r="O74" s="563"/>
      <c r="P74" s="564"/>
      <c r="Q74" s="565"/>
      <c r="R74" s="566"/>
    </row>
    <row r="75" spans="1:18" x14ac:dyDescent="0.2">
      <c r="A75" s="488"/>
      <c r="B75" s="488"/>
      <c r="C75" s="563"/>
      <c r="D75" s="563"/>
      <c r="E75" s="563"/>
      <c r="F75" s="563"/>
      <c r="G75" s="563"/>
      <c r="H75" s="563"/>
      <c r="I75" s="563"/>
      <c r="J75" s="563"/>
      <c r="K75" s="563"/>
      <c r="L75" s="563"/>
      <c r="M75" s="563"/>
      <c r="N75" s="563"/>
      <c r="O75" s="563"/>
      <c r="P75" s="564"/>
      <c r="Q75" s="565"/>
      <c r="R75" s="566"/>
    </row>
    <row r="76" spans="1:18" x14ac:dyDescent="0.2">
      <c r="A76" s="488"/>
      <c r="B76" s="488"/>
      <c r="C76" s="488"/>
      <c r="D76" s="488"/>
      <c r="E76" s="488"/>
      <c r="F76" s="488"/>
      <c r="G76" s="488"/>
      <c r="H76" s="488"/>
      <c r="I76" s="488"/>
      <c r="J76" s="488"/>
      <c r="K76" s="488"/>
      <c r="L76" s="488"/>
      <c r="M76" s="488"/>
      <c r="N76" s="488"/>
      <c r="O76" s="488"/>
      <c r="P76" s="564"/>
      <c r="Q76" s="565"/>
      <c r="R76" s="566"/>
    </row>
    <row r="77" spans="1:18" x14ac:dyDescent="0.2">
      <c r="A77" s="488"/>
      <c r="B77" s="488"/>
      <c r="C77" s="488"/>
      <c r="D77" s="488"/>
      <c r="E77" s="488"/>
      <c r="F77" s="488"/>
      <c r="G77" s="488"/>
      <c r="H77" s="488"/>
      <c r="I77" s="488"/>
      <c r="J77" s="488"/>
      <c r="K77" s="488"/>
      <c r="L77" s="488"/>
      <c r="M77" s="488"/>
      <c r="N77" s="488"/>
      <c r="O77" s="488"/>
      <c r="P77" s="564"/>
      <c r="Q77" s="565"/>
      <c r="R77" s="566"/>
    </row>
    <row r="78" spans="1:18" x14ac:dyDescent="0.2">
      <c r="A78" s="488"/>
      <c r="B78" s="488"/>
      <c r="C78" s="488"/>
      <c r="D78" s="488"/>
      <c r="E78" s="488"/>
      <c r="F78" s="488"/>
      <c r="G78" s="488"/>
      <c r="H78" s="488"/>
      <c r="I78" s="488"/>
      <c r="J78" s="488"/>
      <c r="K78" s="488"/>
      <c r="L78" s="488"/>
      <c r="M78" s="488"/>
      <c r="N78" s="488"/>
      <c r="O78" s="488"/>
      <c r="P78" s="564"/>
      <c r="Q78" s="565"/>
      <c r="R78" s="566"/>
    </row>
    <row r="79" spans="1:18" x14ac:dyDescent="0.2">
      <c r="A79" s="488"/>
      <c r="B79" s="488"/>
      <c r="C79" s="488"/>
      <c r="D79" s="488"/>
      <c r="E79" s="488"/>
      <c r="F79" s="488"/>
      <c r="G79" s="488"/>
      <c r="H79" s="488"/>
      <c r="I79" s="488"/>
      <c r="J79" s="488"/>
      <c r="K79" s="488"/>
      <c r="L79" s="488"/>
      <c r="M79" s="488"/>
      <c r="N79" s="488"/>
      <c r="O79" s="488"/>
      <c r="P79" s="564"/>
      <c r="Q79" s="565"/>
      <c r="R79" s="566"/>
    </row>
    <row r="80" spans="1:18" x14ac:dyDescent="0.2">
      <c r="A80" s="488"/>
      <c r="B80" s="488"/>
      <c r="C80" s="488"/>
      <c r="D80" s="488"/>
      <c r="E80" s="488"/>
      <c r="F80" s="488"/>
      <c r="G80" s="488"/>
      <c r="H80" s="488"/>
      <c r="I80" s="488"/>
      <c r="J80" s="488"/>
      <c r="K80" s="488"/>
      <c r="L80" s="488"/>
      <c r="M80" s="488"/>
      <c r="N80" s="488"/>
      <c r="O80" s="488"/>
      <c r="P80" s="564"/>
      <c r="Q80" s="565"/>
      <c r="R80" s="566"/>
    </row>
    <row r="81" spans="1:18" x14ac:dyDescent="0.2">
      <c r="A81" s="488"/>
      <c r="B81" s="488"/>
      <c r="C81" s="488"/>
      <c r="D81" s="488"/>
      <c r="E81" s="488"/>
      <c r="F81" s="488"/>
      <c r="G81" s="488"/>
      <c r="H81" s="488"/>
      <c r="I81" s="488"/>
      <c r="J81" s="488"/>
      <c r="K81" s="488"/>
      <c r="L81" s="488"/>
      <c r="M81" s="488"/>
      <c r="N81" s="488"/>
      <c r="O81" s="488"/>
      <c r="P81" s="564"/>
      <c r="Q81" s="565"/>
      <c r="R81" s="566"/>
    </row>
    <row r="82" spans="1:18" x14ac:dyDescent="0.2">
      <c r="A82" s="488"/>
      <c r="B82" s="488"/>
      <c r="C82" s="488"/>
      <c r="D82" s="488"/>
      <c r="E82" s="488"/>
      <c r="F82" s="488"/>
      <c r="G82" s="488"/>
      <c r="H82" s="488"/>
      <c r="I82" s="488"/>
      <c r="J82" s="488"/>
      <c r="K82" s="488"/>
      <c r="L82" s="488"/>
      <c r="M82" s="488"/>
      <c r="N82" s="488"/>
      <c r="O82" s="488"/>
      <c r="P82" s="564"/>
      <c r="Q82" s="565"/>
      <c r="R82" s="566"/>
    </row>
    <row r="83" spans="1:18" x14ac:dyDescent="0.2">
      <c r="A83" s="488"/>
      <c r="B83" s="488"/>
      <c r="C83" s="488"/>
      <c r="D83" s="488"/>
      <c r="E83" s="488"/>
      <c r="F83" s="488"/>
      <c r="G83" s="488"/>
      <c r="H83" s="488"/>
      <c r="I83" s="488"/>
      <c r="J83" s="488"/>
      <c r="K83" s="488"/>
      <c r="L83" s="488"/>
      <c r="M83" s="488"/>
      <c r="N83" s="488"/>
      <c r="O83" s="488"/>
      <c r="P83" s="564"/>
      <c r="Q83" s="565"/>
      <c r="R83" s="566"/>
    </row>
    <row r="84" spans="1:18" x14ac:dyDescent="0.2">
      <c r="A84" s="488"/>
      <c r="B84" s="488"/>
      <c r="C84" s="488"/>
      <c r="D84" s="488"/>
      <c r="E84" s="488"/>
      <c r="F84" s="488"/>
      <c r="G84" s="488"/>
      <c r="H84" s="488"/>
      <c r="I84" s="488"/>
      <c r="J84" s="488"/>
      <c r="K84" s="488"/>
      <c r="L84" s="488"/>
      <c r="M84" s="488"/>
      <c r="N84" s="488"/>
      <c r="O84" s="488"/>
      <c r="P84" s="564"/>
      <c r="Q84" s="565"/>
      <c r="R84" s="566"/>
    </row>
    <row r="85" spans="1:18" x14ac:dyDescent="0.2">
      <c r="A85" s="488"/>
      <c r="B85" s="488"/>
      <c r="C85" s="488"/>
      <c r="D85" s="488"/>
      <c r="E85" s="488"/>
      <c r="F85" s="488"/>
      <c r="G85" s="488"/>
      <c r="H85" s="488"/>
      <c r="I85" s="488"/>
      <c r="J85" s="488"/>
      <c r="K85" s="488"/>
      <c r="L85" s="488"/>
      <c r="M85" s="488"/>
      <c r="N85" s="488"/>
      <c r="O85" s="488"/>
      <c r="P85" s="564"/>
      <c r="Q85" s="565"/>
      <c r="R85" s="566"/>
    </row>
    <row r="86" spans="1:18" x14ac:dyDescent="0.2">
      <c r="A86" s="488"/>
      <c r="B86" s="488"/>
      <c r="C86" s="488"/>
      <c r="D86" s="488"/>
      <c r="E86" s="488"/>
      <c r="F86" s="488"/>
      <c r="G86" s="488"/>
      <c r="H86" s="488"/>
      <c r="I86" s="488"/>
      <c r="J86" s="488"/>
      <c r="K86" s="488"/>
      <c r="L86" s="488"/>
      <c r="M86" s="488"/>
      <c r="N86" s="488"/>
      <c r="O86" s="488"/>
      <c r="P86" s="564"/>
      <c r="Q86" s="565"/>
      <c r="R86" s="566"/>
    </row>
    <row r="87" spans="1:18" x14ac:dyDescent="0.2">
      <c r="A87" s="488"/>
      <c r="B87" s="488"/>
      <c r="C87" s="488"/>
      <c r="D87" s="488"/>
      <c r="E87" s="488"/>
      <c r="F87" s="488"/>
      <c r="G87" s="488"/>
      <c r="H87" s="488"/>
      <c r="I87" s="488"/>
      <c r="J87" s="488"/>
      <c r="K87" s="488"/>
      <c r="L87" s="488"/>
      <c r="M87" s="488"/>
      <c r="N87" s="488"/>
      <c r="O87" s="488"/>
      <c r="P87" s="564"/>
      <c r="Q87" s="565"/>
      <c r="R87" s="566"/>
    </row>
    <row r="88" spans="1:18" x14ac:dyDescent="0.2">
      <c r="A88" s="488"/>
      <c r="B88" s="488"/>
      <c r="C88" s="488"/>
      <c r="D88" s="488"/>
      <c r="E88" s="488"/>
      <c r="F88" s="488"/>
      <c r="G88" s="488"/>
      <c r="H88" s="488"/>
      <c r="I88" s="488"/>
      <c r="J88" s="488"/>
      <c r="K88" s="488"/>
      <c r="L88" s="488"/>
      <c r="M88" s="488"/>
      <c r="N88" s="488"/>
      <c r="O88" s="488"/>
      <c r="P88" s="564"/>
      <c r="Q88" s="565"/>
      <c r="R88" s="566"/>
    </row>
    <row r="89" spans="1:18" x14ac:dyDescent="0.2">
      <c r="A89" s="488"/>
      <c r="B89" s="488"/>
      <c r="C89" s="488"/>
      <c r="D89" s="488"/>
      <c r="E89" s="488"/>
      <c r="F89" s="488"/>
      <c r="G89" s="488"/>
      <c r="H89" s="488"/>
      <c r="I89" s="488"/>
      <c r="J89" s="488"/>
      <c r="K89" s="488"/>
      <c r="L89" s="488"/>
      <c r="M89" s="488"/>
      <c r="N89" s="488"/>
      <c r="O89" s="488"/>
      <c r="P89" s="564"/>
      <c r="Q89" s="565"/>
      <c r="R89" s="566"/>
    </row>
    <row r="90" spans="1:18" x14ac:dyDescent="0.2">
      <c r="A90" s="488"/>
      <c r="B90" s="488"/>
      <c r="C90" s="488"/>
      <c r="D90" s="488"/>
      <c r="E90" s="488"/>
      <c r="F90" s="488"/>
      <c r="G90" s="488"/>
      <c r="H90" s="488"/>
      <c r="I90" s="488"/>
      <c r="J90" s="488"/>
      <c r="K90" s="488"/>
      <c r="L90" s="488"/>
      <c r="M90" s="488"/>
      <c r="N90" s="488"/>
      <c r="O90" s="488"/>
      <c r="P90" s="564"/>
      <c r="Q90" s="565"/>
      <c r="R90" s="566"/>
    </row>
    <row r="91" spans="1:18" x14ac:dyDescent="0.2">
      <c r="A91" s="567"/>
      <c r="B91" s="567"/>
      <c r="C91" s="488"/>
      <c r="D91" s="488"/>
      <c r="E91" s="488"/>
      <c r="F91" s="488"/>
      <c r="G91" s="488"/>
      <c r="H91" s="488"/>
      <c r="I91" s="488"/>
      <c r="J91" s="488"/>
      <c r="K91" s="488"/>
      <c r="L91" s="488"/>
      <c r="M91" s="488"/>
      <c r="N91" s="488"/>
      <c r="O91" s="488"/>
      <c r="P91" s="564"/>
      <c r="Q91" s="565"/>
      <c r="R91" s="566"/>
    </row>
    <row r="92" spans="1:18" x14ac:dyDescent="0.2">
      <c r="A92" s="488"/>
      <c r="B92" s="488"/>
      <c r="C92" s="488"/>
      <c r="D92" s="488"/>
      <c r="E92" s="488"/>
      <c r="F92" s="488"/>
      <c r="G92" s="488"/>
      <c r="H92" s="488"/>
      <c r="I92" s="488"/>
      <c r="J92" s="488"/>
      <c r="K92" s="488"/>
      <c r="L92" s="488"/>
      <c r="M92" s="488"/>
      <c r="N92" s="488"/>
      <c r="O92" s="488"/>
      <c r="P92" s="564"/>
      <c r="Q92" s="565"/>
      <c r="R92" s="566"/>
    </row>
    <row r="93" spans="1:18" x14ac:dyDescent="0.2">
      <c r="A93" s="488"/>
      <c r="B93" s="488"/>
      <c r="C93" s="488"/>
      <c r="D93" s="488"/>
      <c r="E93" s="488"/>
      <c r="F93" s="488"/>
      <c r="G93" s="488"/>
      <c r="H93" s="488"/>
      <c r="I93" s="488"/>
      <c r="J93" s="488"/>
      <c r="K93" s="488"/>
      <c r="L93" s="488"/>
      <c r="M93" s="488"/>
      <c r="N93" s="488"/>
      <c r="O93" s="488"/>
      <c r="P93" s="564"/>
      <c r="Q93" s="565"/>
      <c r="R93" s="566"/>
    </row>
    <row r="94" spans="1:18" x14ac:dyDescent="0.2">
      <c r="A94" s="488"/>
      <c r="B94" s="488"/>
      <c r="C94" s="488"/>
      <c r="D94" s="488"/>
      <c r="E94" s="488"/>
      <c r="F94" s="488"/>
      <c r="G94" s="488"/>
      <c r="H94" s="488"/>
      <c r="I94" s="488"/>
      <c r="J94" s="488"/>
      <c r="K94" s="488"/>
      <c r="L94" s="488"/>
      <c r="M94" s="488"/>
      <c r="N94" s="488"/>
      <c r="O94" s="488"/>
      <c r="P94" s="564"/>
      <c r="Q94" s="565"/>
      <c r="R94" s="566"/>
    </row>
    <row r="95" spans="1:18" x14ac:dyDescent="0.2">
      <c r="A95" s="488"/>
      <c r="B95" s="488"/>
      <c r="C95" s="488"/>
      <c r="D95" s="488"/>
      <c r="E95" s="488"/>
      <c r="F95" s="488"/>
      <c r="G95" s="488"/>
      <c r="H95" s="488"/>
      <c r="I95" s="488"/>
      <c r="J95" s="488"/>
      <c r="K95" s="488"/>
      <c r="L95" s="488"/>
      <c r="M95" s="488"/>
      <c r="N95" s="488"/>
      <c r="O95" s="488"/>
      <c r="P95" s="564"/>
      <c r="Q95" s="565"/>
      <c r="R95" s="566"/>
    </row>
    <row r="96" spans="1:18" x14ac:dyDescent="0.2">
      <c r="A96" s="488"/>
      <c r="B96" s="488"/>
      <c r="C96" s="488"/>
      <c r="D96" s="488"/>
      <c r="E96" s="488"/>
      <c r="F96" s="488"/>
      <c r="G96" s="488"/>
      <c r="H96" s="488"/>
      <c r="I96" s="488"/>
      <c r="J96" s="488"/>
      <c r="K96" s="488"/>
      <c r="L96" s="488"/>
      <c r="M96" s="488"/>
      <c r="N96" s="488"/>
      <c r="O96" s="488"/>
      <c r="P96" s="564"/>
      <c r="Q96" s="565"/>
      <c r="R96" s="566"/>
    </row>
    <row r="97" spans="1:18" x14ac:dyDescent="0.2">
      <c r="A97" s="488"/>
      <c r="B97" s="488"/>
      <c r="C97" s="488"/>
      <c r="D97" s="488"/>
      <c r="E97" s="488"/>
      <c r="F97" s="488"/>
      <c r="G97" s="488"/>
      <c r="H97" s="488"/>
      <c r="I97" s="488"/>
      <c r="J97" s="488"/>
      <c r="K97" s="488"/>
      <c r="L97" s="488"/>
      <c r="M97" s="488"/>
      <c r="N97" s="488"/>
      <c r="O97" s="488"/>
      <c r="P97" s="564"/>
      <c r="Q97" s="565"/>
      <c r="R97" s="566"/>
    </row>
    <row r="98" spans="1:18" x14ac:dyDescent="0.2">
      <c r="A98" s="488"/>
      <c r="B98" s="488"/>
      <c r="C98" s="488"/>
      <c r="D98" s="488"/>
      <c r="E98" s="488"/>
      <c r="F98" s="488"/>
      <c r="G98" s="488"/>
      <c r="H98" s="488"/>
      <c r="I98" s="488"/>
      <c r="J98" s="488"/>
      <c r="K98" s="488"/>
      <c r="L98" s="488"/>
      <c r="M98" s="488"/>
      <c r="N98" s="488"/>
      <c r="O98" s="488"/>
      <c r="P98" s="564"/>
      <c r="Q98" s="565"/>
      <c r="R98" s="566"/>
    </row>
    <row r="99" spans="1:18" x14ac:dyDescent="0.2">
      <c r="A99" s="488"/>
      <c r="B99" s="488"/>
      <c r="C99" s="488"/>
      <c r="D99" s="488"/>
      <c r="E99" s="488"/>
      <c r="F99" s="488"/>
      <c r="G99" s="488"/>
      <c r="H99" s="488"/>
      <c r="I99" s="488"/>
      <c r="J99" s="488"/>
      <c r="K99" s="488"/>
      <c r="L99" s="488"/>
      <c r="M99" s="488"/>
      <c r="N99" s="488"/>
      <c r="O99" s="488"/>
      <c r="P99" s="564"/>
      <c r="Q99" s="565"/>
      <c r="R99" s="566"/>
    </row>
    <row r="100" spans="1:18" x14ac:dyDescent="0.2">
      <c r="A100" s="488"/>
      <c r="B100" s="488"/>
      <c r="C100" s="488"/>
      <c r="D100" s="488"/>
      <c r="E100" s="488"/>
      <c r="F100" s="488"/>
      <c r="G100" s="488"/>
      <c r="H100" s="488"/>
      <c r="I100" s="488"/>
      <c r="J100" s="488"/>
      <c r="K100" s="488"/>
      <c r="L100" s="488"/>
      <c r="M100" s="488"/>
      <c r="N100" s="488"/>
      <c r="O100" s="488"/>
      <c r="P100" s="564"/>
      <c r="Q100" s="565"/>
      <c r="R100" s="566"/>
    </row>
    <row r="101" spans="1:18" x14ac:dyDescent="0.2">
      <c r="A101" s="488"/>
      <c r="B101" s="488"/>
      <c r="C101" s="488"/>
      <c r="D101" s="488"/>
      <c r="E101" s="488"/>
      <c r="F101" s="488"/>
      <c r="G101" s="488"/>
      <c r="H101" s="488"/>
      <c r="I101" s="488"/>
      <c r="J101" s="488"/>
      <c r="K101" s="488"/>
      <c r="L101" s="488"/>
      <c r="M101" s="488"/>
      <c r="N101" s="488"/>
      <c r="O101" s="488"/>
      <c r="P101" s="564"/>
      <c r="Q101" s="565"/>
      <c r="R101" s="566"/>
    </row>
    <row r="102" spans="1:18" x14ac:dyDescent="0.2">
      <c r="A102" s="488"/>
      <c r="B102" s="488"/>
      <c r="C102" s="488"/>
      <c r="D102" s="488"/>
      <c r="E102" s="488"/>
      <c r="F102" s="488"/>
      <c r="G102" s="488"/>
      <c r="H102" s="488"/>
      <c r="I102" s="488"/>
      <c r="J102" s="488"/>
      <c r="K102" s="488"/>
      <c r="L102" s="488"/>
      <c r="M102" s="488"/>
      <c r="N102" s="488"/>
      <c r="O102" s="488"/>
      <c r="P102" s="564"/>
      <c r="Q102" s="565"/>
      <c r="R102" s="566"/>
    </row>
    <row r="103" spans="1:18" x14ac:dyDescent="0.2">
      <c r="A103" s="488"/>
      <c r="B103" s="488"/>
      <c r="C103" s="567"/>
      <c r="D103" s="567"/>
      <c r="E103" s="567"/>
      <c r="F103" s="567"/>
      <c r="G103" s="567"/>
      <c r="H103" s="567"/>
      <c r="I103" s="567"/>
      <c r="J103" s="567"/>
      <c r="K103" s="488"/>
      <c r="L103" s="488"/>
      <c r="M103" s="488"/>
      <c r="N103" s="488"/>
      <c r="O103" s="488"/>
      <c r="P103" s="564"/>
      <c r="Q103" s="565"/>
      <c r="R103" s="566"/>
    </row>
    <row r="104" spans="1:18" x14ac:dyDescent="0.2">
      <c r="A104" s="488"/>
      <c r="B104" s="488"/>
      <c r="C104" s="488"/>
      <c r="D104" s="488"/>
      <c r="E104" s="488"/>
      <c r="F104" s="488"/>
      <c r="G104" s="488"/>
      <c r="H104" s="488"/>
      <c r="I104" s="488"/>
      <c r="J104" s="488"/>
      <c r="K104" s="488"/>
      <c r="L104" s="488"/>
      <c r="M104" s="488"/>
      <c r="N104" s="488"/>
      <c r="O104" s="488"/>
      <c r="P104" s="566"/>
      <c r="Q104" s="565"/>
      <c r="R104" s="566"/>
    </row>
    <row r="105" spans="1:18" x14ac:dyDescent="0.2">
      <c r="A105" s="488"/>
      <c r="B105" s="488"/>
      <c r="C105" s="488"/>
      <c r="D105" s="488"/>
      <c r="E105" s="488"/>
      <c r="F105" s="488"/>
      <c r="G105" s="488"/>
      <c r="H105" s="488"/>
      <c r="I105" s="488"/>
      <c r="J105" s="488"/>
      <c r="K105" s="488"/>
      <c r="L105" s="488"/>
      <c r="M105" s="488"/>
      <c r="N105" s="488"/>
      <c r="O105" s="488"/>
      <c r="P105" s="566"/>
      <c r="Q105" s="565"/>
      <c r="R105" s="566"/>
    </row>
    <row r="106" spans="1:18" x14ac:dyDescent="0.2">
      <c r="A106" s="488"/>
      <c r="B106" s="488"/>
      <c r="C106" s="488"/>
      <c r="D106" s="488"/>
      <c r="E106" s="488"/>
      <c r="F106" s="488"/>
      <c r="G106" s="488"/>
      <c r="H106" s="488"/>
      <c r="I106" s="488"/>
      <c r="J106" s="488"/>
      <c r="K106" s="488"/>
      <c r="L106" s="488"/>
      <c r="M106" s="488"/>
      <c r="N106" s="488"/>
      <c r="O106" s="488"/>
      <c r="P106" s="566"/>
      <c r="Q106" s="565"/>
      <c r="R106" s="566"/>
    </row>
    <row r="107" spans="1:18" x14ac:dyDescent="0.2">
      <c r="A107" s="488"/>
      <c r="B107" s="488"/>
      <c r="C107" s="488"/>
      <c r="D107" s="488"/>
      <c r="E107" s="488"/>
      <c r="F107" s="488"/>
      <c r="G107" s="488"/>
      <c r="H107" s="488"/>
      <c r="I107" s="488"/>
      <c r="J107" s="488"/>
      <c r="K107" s="488"/>
      <c r="L107" s="488"/>
      <c r="M107" s="488"/>
      <c r="N107" s="488"/>
      <c r="O107" s="488"/>
      <c r="P107" s="566"/>
      <c r="Q107" s="565"/>
      <c r="R107" s="566"/>
    </row>
    <row r="108" spans="1:18" x14ac:dyDescent="0.2">
      <c r="A108" s="488"/>
      <c r="B108" s="488"/>
      <c r="C108" s="488"/>
      <c r="D108" s="488"/>
      <c r="E108" s="488"/>
      <c r="F108" s="488"/>
      <c r="G108" s="488"/>
      <c r="H108" s="488"/>
      <c r="I108" s="488"/>
      <c r="J108" s="488"/>
      <c r="K108" s="488"/>
      <c r="L108" s="488"/>
      <c r="M108" s="488"/>
      <c r="N108" s="488"/>
      <c r="O108" s="488"/>
      <c r="P108" s="566"/>
      <c r="Q108" s="565"/>
      <c r="R108" s="566"/>
    </row>
    <row r="109" spans="1:18" x14ac:dyDescent="0.2">
      <c r="A109" s="488"/>
      <c r="B109" s="488"/>
      <c r="C109" s="488"/>
      <c r="D109" s="488"/>
      <c r="E109" s="488"/>
      <c r="F109" s="488"/>
      <c r="G109" s="488"/>
      <c r="H109" s="488"/>
      <c r="I109" s="488"/>
      <c r="J109" s="488"/>
      <c r="K109" s="488"/>
      <c r="L109" s="488"/>
      <c r="M109" s="488"/>
      <c r="N109" s="488"/>
      <c r="O109" s="488"/>
      <c r="P109" s="566"/>
      <c r="Q109" s="565"/>
      <c r="R109" s="566"/>
    </row>
    <row r="110" spans="1:18" x14ac:dyDescent="0.2">
      <c r="A110" s="488"/>
      <c r="B110" s="488"/>
      <c r="C110" s="488"/>
      <c r="D110" s="488"/>
      <c r="E110" s="488"/>
      <c r="F110" s="488"/>
      <c r="G110" s="488"/>
      <c r="H110" s="488"/>
      <c r="I110" s="488"/>
      <c r="J110" s="488"/>
      <c r="K110" s="488"/>
      <c r="L110" s="488"/>
      <c r="M110" s="488"/>
      <c r="N110" s="488"/>
      <c r="O110" s="488"/>
      <c r="P110" s="566"/>
      <c r="Q110" s="565"/>
      <c r="R110" s="566"/>
    </row>
    <row r="111" spans="1:18" x14ac:dyDescent="0.2">
      <c r="A111" s="488"/>
      <c r="B111" s="488"/>
      <c r="C111" s="488"/>
      <c r="D111" s="488"/>
      <c r="E111" s="488"/>
      <c r="F111" s="488"/>
      <c r="G111" s="488"/>
      <c r="H111" s="488"/>
      <c r="I111" s="488"/>
      <c r="J111" s="488"/>
      <c r="K111" s="488"/>
      <c r="L111" s="488"/>
      <c r="M111" s="488"/>
      <c r="N111" s="488"/>
      <c r="O111" s="488"/>
      <c r="P111" s="566"/>
      <c r="Q111" s="565"/>
      <c r="R111" s="566"/>
    </row>
    <row r="112" spans="1:18" x14ac:dyDescent="0.2">
      <c r="A112" s="488"/>
      <c r="B112" s="488"/>
      <c r="C112" s="488"/>
      <c r="D112" s="488"/>
      <c r="E112" s="488"/>
      <c r="F112" s="488"/>
      <c r="G112" s="488"/>
      <c r="H112" s="488"/>
      <c r="I112" s="488"/>
      <c r="J112" s="488"/>
      <c r="K112" s="488"/>
      <c r="L112" s="488"/>
      <c r="M112" s="488"/>
      <c r="N112" s="488"/>
      <c r="O112" s="488"/>
      <c r="P112" s="566"/>
      <c r="Q112" s="565"/>
      <c r="R112" s="566"/>
    </row>
    <row r="113" spans="1:18" x14ac:dyDescent="0.2">
      <c r="A113" s="488"/>
      <c r="B113" s="488"/>
      <c r="C113" s="488"/>
      <c r="D113" s="488"/>
      <c r="E113" s="488"/>
      <c r="F113" s="488"/>
      <c r="G113" s="488"/>
      <c r="H113" s="488"/>
      <c r="I113" s="488"/>
      <c r="J113" s="488"/>
      <c r="K113" s="488"/>
      <c r="L113" s="488"/>
      <c r="M113" s="488"/>
      <c r="N113" s="488"/>
      <c r="O113" s="488"/>
      <c r="P113" s="566"/>
      <c r="Q113" s="565"/>
      <c r="R113" s="566"/>
    </row>
    <row r="114" spans="1:18" x14ac:dyDescent="0.2">
      <c r="A114" s="488"/>
      <c r="B114" s="488"/>
      <c r="C114" s="488"/>
      <c r="D114" s="488"/>
      <c r="E114" s="488"/>
      <c r="F114" s="488"/>
      <c r="G114" s="488"/>
      <c r="H114" s="488"/>
      <c r="I114" s="488"/>
      <c r="J114" s="488"/>
      <c r="K114" s="488"/>
      <c r="L114" s="488"/>
      <c r="M114" s="488"/>
      <c r="N114" s="488"/>
      <c r="O114" s="488"/>
      <c r="P114" s="566"/>
      <c r="Q114" s="565"/>
      <c r="R114" s="566"/>
    </row>
    <row r="115" spans="1:18" x14ac:dyDescent="0.2">
      <c r="A115" s="488"/>
      <c r="B115" s="488"/>
      <c r="C115" s="488"/>
      <c r="D115" s="488"/>
      <c r="E115" s="488"/>
      <c r="F115" s="488"/>
      <c r="G115" s="488"/>
      <c r="H115" s="488"/>
      <c r="I115" s="488"/>
      <c r="J115" s="488"/>
      <c r="K115" s="488"/>
      <c r="L115" s="488"/>
      <c r="M115" s="488"/>
      <c r="N115" s="488"/>
      <c r="O115" s="488"/>
      <c r="P115" s="566"/>
      <c r="Q115" s="565"/>
      <c r="R115" s="566"/>
    </row>
    <row r="116" spans="1:18" x14ac:dyDescent="0.2">
      <c r="A116" s="488"/>
      <c r="B116" s="488"/>
      <c r="C116" s="488"/>
      <c r="D116" s="488"/>
      <c r="E116" s="488"/>
      <c r="F116" s="488"/>
      <c r="G116" s="488"/>
      <c r="H116" s="488"/>
      <c r="I116" s="488"/>
      <c r="J116" s="488"/>
      <c r="K116" s="488"/>
      <c r="L116" s="488"/>
      <c r="M116" s="488"/>
      <c r="N116" s="488"/>
      <c r="O116" s="488"/>
      <c r="P116" s="566"/>
      <c r="Q116" s="565"/>
      <c r="R116" s="566"/>
    </row>
    <row r="117" spans="1:18" x14ac:dyDescent="0.2">
      <c r="A117" s="488"/>
      <c r="B117" s="488"/>
      <c r="C117" s="488"/>
      <c r="D117" s="488"/>
      <c r="E117" s="488"/>
      <c r="F117" s="488"/>
      <c r="G117" s="488"/>
      <c r="H117" s="488"/>
      <c r="I117" s="488"/>
      <c r="J117" s="488"/>
      <c r="K117" s="488"/>
      <c r="L117" s="488"/>
      <c r="M117" s="488"/>
      <c r="N117" s="488"/>
      <c r="O117" s="488"/>
      <c r="P117" s="566"/>
      <c r="Q117" s="565"/>
      <c r="R117" s="566"/>
    </row>
    <row r="118" spans="1:18" x14ac:dyDescent="0.2">
      <c r="A118" s="488"/>
      <c r="B118" s="488"/>
      <c r="C118" s="488"/>
      <c r="D118" s="488"/>
      <c r="E118" s="488"/>
      <c r="F118" s="488"/>
      <c r="G118" s="488"/>
      <c r="H118" s="488"/>
      <c r="I118" s="488"/>
      <c r="J118" s="488"/>
      <c r="K118" s="488"/>
      <c r="L118" s="488"/>
      <c r="M118" s="488"/>
      <c r="N118" s="488"/>
      <c r="O118" s="488"/>
      <c r="P118" s="566"/>
      <c r="Q118" s="565"/>
      <c r="R118" s="566"/>
    </row>
    <row r="119" spans="1:18" x14ac:dyDescent="0.2">
      <c r="A119" s="488"/>
      <c r="B119" s="488"/>
      <c r="C119" s="488"/>
      <c r="D119" s="488"/>
      <c r="E119" s="488"/>
      <c r="F119" s="488"/>
      <c r="G119" s="488"/>
      <c r="H119" s="488"/>
      <c r="I119" s="488"/>
      <c r="J119" s="488"/>
      <c r="K119" s="488"/>
      <c r="L119" s="488"/>
      <c r="M119" s="488"/>
      <c r="N119" s="488"/>
      <c r="O119" s="488"/>
      <c r="P119" s="566"/>
      <c r="Q119" s="565"/>
      <c r="R119" s="566"/>
    </row>
    <row r="120" spans="1:18" x14ac:dyDescent="0.2">
      <c r="A120" s="488"/>
      <c r="B120" s="488"/>
      <c r="C120" s="488"/>
      <c r="D120" s="488"/>
      <c r="E120" s="488"/>
      <c r="F120" s="488"/>
      <c r="G120" s="488"/>
      <c r="H120" s="488"/>
      <c r="I120" s="488"/>
      <c r="J120" s="488"/>
      <c r="K120" s="488"/>
      <c r="L120" s="488"/>
      <c r="M120" s="488"/>
      <c r="N120" s="488"/>
      <c r="O120" s="488"/>
      <c r="P120" s="566"/>
      <c r="Q120" s="565"/>
      <c r="R120" s="566"/>
    </row>
    <row r="121" spans="1:18" x14ac:dyDescent="0.2">
      <c r="A121" s="488"/>
      <c r="B121" s="488"/>
      <c r="C121" s="488"/>
      <c r="D121" s="488"/>
      <c r="E121" s="488"/>
      <c r="F121" s="488"/>
      <c r="G121" s="488"/>
      <c r="H121" s="488"/>
      <c r="I121" s="488"/>
      <c r="J121" s="488"/>
      <c r="K121" s="488"/>
      <c r="L121" s="488"/>
      <c r="M121" s="488"/>
      <c r="N121" s="488"/>
      <c r="O121" s="488"/>
      <c r="P121" s="566"/>
      <c r="Q121" s="565"/>
      <c r="R121" s="566"/>
    </row>
    <row r="122" spans="1:18" x14ac:dyDescent="0.2">
      <c r="A122" s="488"/>
      <c r="B122" s="488"/>
      <c r="C122" s="488"/>
      <c r="D122" s="488"/>
      <c r="E122" s="488"/>
      <c r="F122" s="488"/>
      <c r="G122" s="488"/>
      <c r="H122" s="488"/>
      <c r="I122" s="488"/>
      <c r="J122" s="488"/>
      <c r="K122" s="488"/>
      <c r="L122" s="488"/>
      <c r="M122" s="488"/>
      <c r="N122" s="488"/>
      <c r="O122" s="488"/>
      <c r="P122" s="566"/>
      <c r="Q122" s="565"/>
      <c r="R122" s="566"/>
    </row>
    <row r="123" spans="1:18" x14ac:dyDescent="0.2">
      <c r="A123" s="488"/>
      <c r="B123" s="488"/>
      <c r="C123" s="488"/>
      <c r="D123" s="488"/>
      <c r="E123" s="488"/>
      <c r="F123" s="488"/>
      <c r="G123" s="488"/>
      <c r="H123" s="488"/>
      <c r="I123" s="488"/>
      <c r="J123" s="488"/>
      <c r="K123" s="488"/>
      <c r="L123" s="488"/>
      <c r="M123" s="488"/>
      <c r="N123" s="488"/>
      <c r="O123" s="488"/>
      <c r="P123" s="566"/>
      <c r="Q123" s="565"/>
      <c r="R123" s="566"/>
    </row>
    <row r="124" spans="1:18" x14ac:dyDescent="0.2">
      <c r="A124" s="488"/>
      <c r="B124" s="488"/>
      <c r="C124" s="488"/>
      <c r="D124" s="488"/>
      <c r="E124" s="488"/>
      <c r="F124" s="488"/>
      <c r="G124" s="488"/>
      <c r="H124" s="488"/>
      <c r="I124" s="488"/>
      <c r="J124" s="488"/>
      <c r="K124" s="488"/>
      <c r="L124" s="488"/>
      <c r="M124" s="488"/>
      <c r="N124" s="488"/>
      <c r="O124" s="488"/>
      <c r="P124" s="566"/>
      <c r="Q124" s="565"/>
      <c r="R124" s="566"/>
    </row>
    <row r="125" spans="1:18" x14ac:dyDescent="0.2">
      <c r="A125" s="488"/>
      <c r="B125" s="488"/>
      <c r="C125" s="488"/>
      <c r="D125" s="488"/>
      <c r="E125" s="488"/>
      <c r="F125" s="488"/>
      <c r="G125" s="488"/>
      <c r="H125" s="488"/>
      <c r="I125" s="488"/>
      <c r="J125" s="488"/>
      <c r="K125" s="488"/>
      <c r="L125" s="488"/>
      <c r="M125" s="488"/>
      <c r="N125" s="488"/>
      <c r="O125" s="488"/>
      <c r="P125" s="566"/>
      <c r="Q125" s="565"/>
      <c r="R125" s="566"/>
    </row>
    <row r="126" spans="1:18" x14ac:dyDescent="0.2">
      <c r="A126" s="488"/>
      <c r="B126" s="488"/>
      <c r="C126" s="488"/>
      <c r="D126" s="488"/>
      <c r="E126" s="488"/>
      <c r="F126" s="488"/>
      <c r="G126" s="488"/>
      <c r="H126" s="488"/>
      <c r="I126" s="488"/>
      <c r="J126" s="488"/>
      <c r="K126" s="488"/>
      <c r="L126" s="488"/>
      <c r="M126" s="488"/>
      <c r="N126" s="488"/>
      <c r="O126" s="488"/>
      <c r="P126" s="566"/>
      <c r="Q126" s="565"/>
      <c r="R126" s="566"/>
    </row>
    <row r="127" spans="1:18" x14ac:dyDescent="0.2">
      <c r="A127" s="488"/>
      <c r="B127" s="488"/>
      <c r="C127" s="488"/>
      <c r="D127" s="488"/>
      <c r="E127" s="488"/>
      <c r="F127" s="488"/>
      <c r="G127" s="488"/>
      <c r="H127" s="488"/>
      <c r="I127" s="488"/>
      <c r="J127" s="488"/>
      <c r="K127" s="488"/>
      <c r="L127" s="488"/>
      <c r="M127" s="488"/>
      <c r="N127" s="488"/>
      <c r="O127" s="488"/>
      <c r="P127" s="566"/>
      <c r="Q127" s="565"/>
      <c r="R127" s="566"/>
    </row>
    <row r="128" spans="1:18" x14ac:dyDescent="0.2">
      <c r="A128" s="488"/>
      <c r="B128" s="488"/>
      <c r="C128" s="488"/>
      <c r="D128" s="488"/>
      <c r="E128" s="488"/>
      <c r="F128" s="488"/>
      <c r="G128" s="488"/>
      <c r="H128" s="488"/>
      <c r="I128" s="488"/>
      <c r="J128" s="488"/>
      <c r="K128" s="488"/>
      <c r="L128" s="488"/>
      <c r="M128" s="488"/>
      <c r="N128" s="488"/>
      <c r="O128" s="488"/>
      <c r="P128" s="566"/>
      <c r="Q128" s="565"/>
      <c r="R128" s="566"/>
    </row>
    <row r="129" spans="1:18" x14ac:dyDescent="0.2">
      <c r="A129" s="488"/>
      <c r="B129" s="488"/>
      <c r="C129" s="488"/>
      <c r="D129" s="488"/>
      <c r="E129" s="488"/>
      <c r="F129" s="488"/>
      <c r="G129" s="488"/>
      <c r="H129" s="488"/>
      <c r="I129" s="488"/>
      <c r="J129" s="488"/>
      <c r="K129" s="488"/>
      <c r="L129" s="488"/>
      <c r="M129" s="488"/>
      <c r="N129" s="488"/>
      <c r="O129" s="488"/>
      <c r="P129" s="566"/>
      <c r="Q129" s="565"/>
      <c r="R129" s="566"/>
    </row>
    <row r="130" spans="1:18" x14ac:dyDescent="0.2">
      <c r="A130" s="488"/>
      <c r="B130" s="488"/>
      <c r="C130" s="488"/>
      <c r="D130" s="488"/>
      <c r="E130" s="488"/>
      <c r="F130" s="488"/>
      <c r="G130" s="488"/>
      <c r="H130" s="488"/>
      <c r="I130" s="488"/>
      <c r="J130" s="488"/>
      <c r="K130" s="488"/>
      <c r="L130" s="488"/>
      <c r="M130" s="488"/>
      <c r="N130" s="488"/>
      <c r="O130" s="488"/>
      <c r="P130" s="566"/>
      <c r="Q130" s="565"/>
      <c r="R130" s="566"/>
    </row>
    <row r="131" spans="1:18" x14ac:dyDescent="0.2">
      <c r="A131" s="488"/>
      <c r="B131" s="488"/>
      <c r="C131" s="488"/>
      <c r="D131" s="488"/>
      <c r="E131" s="488"/>
      <c r="F131" s="488"/>
      <c r="G131" s="488"/>
      <c r="H131" s="488"/>
      <c r="I131" s="488"/>
      <c r="J131" s="488"/>
      <c r="K131" s="488"/>
      <c r="L131" s="488"/>
      <c r="M131" s="488"/>
      <c r="N131" s="488"/>
      <c r="O131" s="488"/>
      <c r="P131" s="566"/>
      <c r="Q131" s="565"/>
      <c r="R131" s="566"/>
    </row>
    <row r="132" spans="1:18" x14ac:dyDescent="0.2">
      <c r="A132" s="488"/>
      <c r="B132" s="488"/>
      <c r="C132" s="488"/>
      <c r="D132" s="488"/>
      <c r="E132" s="488"/>
      <c r="F132" s="488"/>
      <c r="G132" s="488"/>
      <c r="H132" s="488"/>
      <c r="I132" s="488"/>
      <c r="J132" s="488"/>
      <c r="K132" s="488"/>
      <c r="L132" s="488"/>
      <c r="M132" s="488"/>
      <c r="N132" s="488"/>
      <c r="O132" s="488"/>
      <c r="P132" s="566"/>
      <c r="Q132" s="565"/>
      <c r="R132" s="566"/>
    </row>
    <row r="133" spans="1:18" x14ac:dyDescent="0.2">
      <c r="A133" s="488"/>
      <c r="B133" s="488"/>
      <c r="C133" s="488"/>
      <c r="D133" s="488"/>
      <c r="E133" s="488"/>
      <c r="F133" s="488"/>
      <c r="G133" s="488"/>
      <c r="H133" s="488"/>
      <c r="I133" s="488"/>
      <c r="J133" s="488"/>
      <c r="K133" s="488"/>
      <c r="L133" s="488"/>
      <c r="M133" s="488"/>
      <c r="N133" s="488"/>
      <c r="O133" s="488"/>
      <c r="P133" s="566"/>
      <c r="Q133" s="565"/>
      <c r="R133" s="566"/>
    </row>
    <row r="134" spans="1:18" x14ac:dyDescent="0.2">
      <c r="A134" s="488"/>
      <c r="B134" s="488"/>
      <c r="C134" s="488"/>
      <c r="D134" s="488"/>
      <c r="E134" s="488"/>
      <c r="F134" s="488"/>
      <c r="G134" s="488"/>
      <c r="H134" s="488"/>
      <c r="I134" s="488"/>
      <c r="J134" s="488"/>
      <c r="K134" s="488"/>
      <c r="L134" s="488"/>
      <c r="M134" s="488"/>
      <c r="N134" s="488"/>
      <c r="O134" s="488"/>
      <c r="P134" s="566"/>
      <c r="Q134" s="565"/>
      <c r="R134" s="566"/>
    </row>
    <row r="135" spans="1:18" x14ac:dyDescent="0.2">
      <c r="A135" s="488"/>
      <c r="B135" s="488"/>
      <c r="C135" s="488"/>
      <c r="D135" s="488"/>
      <c r="E135" s="488"/>
      <c r="F135" s="488"/>
      <c r="G135" s="488"/>
      <c r="H135" s="488"/>
      <c r="I135" s="488"/>
      <c r="J135" s="488"/>
      <c r="K135" s="488"/>
      <c r="L135" s="488"/>
      <c r="M135" s="488"/>
      <c r="N135" s="488"/>
      <c r="O135" s="488"/>
      <c r="P135" s="566"/>
      <c r="Q135" s="565"/>
      <c r="R135" s="566"/>
    </row>
    <row r="136" spans="1:18" x14ac:dyDescent="0.2">
      <c r="A136" s="488"/>
      <c r="B136" s="488"/>
      <c r="C136" s="488"/>
      <c r="D136" s="488"/>
      <c r="E136" s="488"/>
      <c r="F136" s="488"/>
      <c r="G136" s="488"/>
      <c r="H136" s="488"/>
      <c r="I136" s="488"/>
      <c r="J136" s="488"/>
      <c r="K136" s="488"/>
      <c r="L136" s="488"/>
      <c r="M136" s="488"/>
      <c r="N136" s="488"/>
      <c r="O136" s="488"/>
      <c r="P136" s="566"/>
      <c r="Q136" s="565"/>
      <c r="R136" s="566"/>
    </row>
    <row r="137" spans="1:18" x14ac:dyDescent="0.2">
      <c r="A137" s="488"/>
      <c r="B137" s="488"/>
      <c r="C137" s="488"/>
      <c r="D137" s="488"/>
      <c r="E137" s="488"/>
      <c r="F137" s="488"/>
      <c r="G137" s="488"/>
      <c r="H137" s="488"/>
      <c r="I137" s="488"/>
      <c r="J137" s="488"/>
      <c r="K137" s="488"/>
      <c r="L137" s="488"/>
      <c r="M137" s="488"/>
      <c r="N137" s="488"/>
      <c r="O137" s="488"/>
      <c r="P137" s="566"/>
      <c r="Q137" s="565"/>
      <c r="R137" s="566"/>
    </row>
    <row r="138" spans="1:18" x14ac:dyDescent="0.2">
      <c r="A138" s="488"/>
      <c r="B138" s="488"/>
      <c r="C138" s="488"/>
      <c r="D138" s="488"/>
      <c r="E138" s="488"/>
      <c r="F138" s="488"/>
      <c r="G138" s="488"/>
      <c r="H138" s="488"/>
      <c r="I138" s="488"/>
      <c r="J138" s="488"/>
      <c r="K138" s="488"/>
      <c r="L138" s="488"/>
      <c r="M138" s="488"/>
      <c r="N138" s="488"/>
      <c r="O138" s="488"/>
      <c r="P138" s="566"/>
      <c r="Q138" s="565"/>
      <c r="R138" s="566"/>
    </row>
    <row r="139" spans="1:18" x14ac:dyDescent="0.2">
      <c r="A139" s="488"/>
      <c r="B139" s="488"/>
      <c r="C139" s="488"/>
      <c r="D139" s="488"/>
      <c r="E139" s="488"/>
      <c r="F139" s="488"/>
      <c r="G139" s="488"/>
      <c r="H139" s="488"/>
      <c r="I139" s="488"/>
      <c r="J139" s="488"/>
      <c r="K139" s="488"/>
      <c r="L139" s="488"/>
      <c r="M139" s="488"/>
      <c r="N139" s="488"/>
      <c r="O139" s="488"/>
      <c r="P139" s="566"/>
      <c r="Q139" s="565"/>
      <c r="R139" s="566"/>
    </row>
    <row r="140" spans="1:18" x14ac:dyDescent="0.2">
      <c r="A140" s="488"/>
      <c r="B140" s="488"/>
      <c r="C140" s="488"/>
      <c r="D140" s="488"/>
      <c r="E140" s="488"/>
      <c r="F140" s="488"/>
      <c r="G140" s="488"/>
      <c r="H140" s="488"/>
      <c r="I140" s="488"/>
      <c r="J140" s="488"/>
      <c r="K140" s="488"/>
      <c r="L140" s="488"/>
      <c r="M140" s="488"/>
      <c r="N140" s="488"/>
      <c r="O140" s="488"/>
      <c r="P140" s="566"/>
      <c r="Q140" s="565"/>
      <c r="R140" s="566"/>
    </row>
    <row r="141" spans="1:18" x14ac:dyDescent="0.2">
      <c r="A141" s="488"/>
      <c r="B141" s="488"/>
      <c r="C141" s="488"/>
      <c r="D141" s="488"/>
      <c r="E141" s="488"/>
      <c r="F141" s="488"/>
      <c r="G141" s="488"/>
      <c r="H141" s="488"/>
      <c r="I141" s="488"/>
      <c r="J141" s="488"/>
      <c r="K141" s="488"/>
      <c r="L141" s="488"/>
      <c r="M141" s="488"/>
      <c r="N141" s="488"/>
      <c r="O141" s="488"/>
      <c r="P141" s="566"/>
      <c r="Q141" s="565"/>
      <c r="R141" s="566"/>
    </row>
    <row r="142" spans="1:18" x14ac:dyDescent="0.2">
      <c r="A142" s="488"/>
      <c r="B142" s="488"/>
      <c r="C142" s="488"/>
      <c r="D142" s="488"/>
      <c r="E142" s="488"/>
      <c r="F142" s="488"/>
      <c r="G142" s="488"/>
      <c r="H142" s="488"/>
      <c r="I142" s="488"/>
      <c r="J142" s="488"/>
      <c r="K142" s="488"/>
      <c r="L142" s="488"/>
      <c r="M142" s="488"/>
      <c r="N142" s="488"/>
      <c r="O142" s="488"/>
      <c r="P142" s="566"/>
      <c r="Q142" s="565"/>
      <c r="R142" s="566"/>
    </row>
    <row r="143" spans="1:18" x14ac:dyDescent="0.2">
      <c r="A143" s="488"/>
      <c r="B143" s="488"/>
      <c r="C143" s="488"/>
      <c r="D143" s="488"/>
      <c r="E143" s="488"/>
      <c r="F143" s="488"/>
      <c r="G143" s="488"/>
      <c r="H143" s="488"/>
      <c r="I143" s="488"/>
      <c r="J143" s="488"/>
      <c r="K143" s="488"/>
      <c r="L143" s="488"/>
      <c r="M143" s="488"/>
      <c r="N143" s="488"/>
      <c r="O143" s="488"/>
      <c r="P143" s="566"/>
      <c r="Q143" s="565"/>
      <c r="R143" s="566"/>
    </row>
    <row r="144" spans="1:18" x14ac:dyDescent="0.2">
      <c r="A144" s="488"/>
      <c r="B144" s="488"/>
      <c r="C144" s="488"/>
      <c r="D144" s="488"/>
      <c r="E144" s="488"/>
      <c r="F144" s="488"/>
      <c r="G144" s="488"/>
      <c r="H144" s="488"/>
      <c r="I144" s="488"/>
      <c r="J144" s="488"/>
      <c r="K144" s="488"/>
      <c r="L144" s="488"/>
      <c r="M144" s="488"/>
      <c r="N144" s="488"/>
      <c r="O144" s="488"/>
      <c r="P144" s="566"/>
      <c r="Q144" s="565"/>
      <c r="R144" s="566"/>
    </row>
    <row r="145" spans="1:18" x14ac:dyDescent="0.2">
      <c r="A145" s="488"/>
      <c r="B145" s="488"/>
      <c r="C145" s="488"/>
      <c r="D145" s="488"/>
      <c r="E145" s="488"/>
      <c r="F145" s="488"/>
      <c r="G145" s="488"/>
      <c r="H145" s="488"/>
      <c r="I145" s="488"/>
      <c r="J145" s="488"/>
      <c r="K145" s="488"/>
      <c r="L145" s="488"/>
      <c r="M145" s="488"/>
      <c r="N145" s="488"/>
      <c r="O145" s="488"/>
      <c r="P145" s="566"/>
      <c r="Q145" s="565"/>
      <c r="R145" s="566"/>
    </row>
    <row r="146" spans="1:18" x14ac:dyDescent="0.2">
      <c r="A146" s="488"/>
      <c r="B146" s="488"/>
      <c r="C146" s="488"/>
      <c r="D146" s="488"/>
      <c r="E146" s="488"/>
      <c r="F146" s="488"/>
      <c r="G146" s="488"/>
      <c r="H146" s="488"/>
      <c r="I146" s="488"/>
      <c r="J146" s="488"/>
      <c r="K146" s="488"/>
      <c r="L146" s="488"/>
      <c r="M146" s="488"/>
      <c r="N146" s="488"/>
      <c r="O146" s="488"/>
      <c r="P146" s="566"/>
      <c r="Q146" s="565"/>
      <c r="R146" s="566"/>
    </row>
    <row r="147" spans="1:18" x14ac:dyDescent="0.2">
      <c r="A147" s="488"/>
      <c r="B147" s="488"/>
      <c r="C147" s="488"/>
      <c r="D147" s="488"/>
      <c r="E147" s="488"/>
      <c r="F147" s="488"/>
      <c r="G147" s="488"/>
      <c r="H147" s="488"/>
      <c r="I147" s="488"/>
      <c r="J147" s="488"/>
      <c r="K147" s="488"/>
      <c r="L147" s="488"/>
      <c r="M147" s="488"/>
      <c r="N147" s="488"/>
      <c r="O147" s="488"/>
      <c r="P147" s="566"/>
      <c r="Q147" s="565"/>
      <c r="R147" s="566"/>
    </row>
    <row r="148" spans="1:18" x14ac:dyDescent="0.2">
      <c r="A148" s="488"/>
      <c r="B148" s="488"/>
      <c r="C148" s="488"/>
      <c r="D148" s="488"/>
      <c r="E148" s="488"/>
      <c r="F148" s="488"/>
      <c r="G148" s="488"/>
      <c r="H148" s="488"/>
      <c r="I148" s="488"/>
      <c r="J148" s="488"/>
      <c r="K148" s="488"/>
      <c r="L148" s="488"/>
      <c r="M148" s="488"/>
      <c r="N148" s="488"/>
      <c r="O148" s="488"/>
      <c r="P148" s="566"/>
      <c r="Q148" s="565"/>
      <c r="R148" s="566"/>
    </row>
    <row r="149" spans="1:18" x14ac:dyDescent="0.2">
      <c r="A149" s="488"/>
      <c r="B149" s="488"/>
      <c r="C149" s="488"/>
      <c r="D149" s="488"/>
      <c r="E149" s="488"/>
      <c r="F149" s="488"/>
      <c r="G149" s="488"/>
      <c r="H149" s="488"/>
      <c r="I149" s="488"/>
      <c r="J149" s="488"/>
      <c r="K149" s="488"/>
      <c r="L149" s="488"/>
      <c r="M149" s="488"/>
      <c r="N149" s="488"/>
      <c r="O149" s="488"/>
      <c r="P149" s="566"/>
      <c r="Q149" s="565"/>
      <c r="R149" s="566"/>
    </row>
    <row r="150" spans="1:18" x14ac:dyDescent="0.2">
      <c r="A150" s="488"/>
      <c r="B150" s="488"/>
      <c r="C150" s="488"/>
      <c r="D150" s="488"/>
      <c r="E150" s="488"/>
      <c r="F150" s="488"/>
      <c r="G150" s="488"/>
      <c r="H150" s="488"/>
      <c r="I150" s="488"/>
      <c r="J150" s="488"/>
      <c r="K150" s="488"/>
      <c r="L150" s="488"/>
      <c r="M150" s="488"/>
      <c r="N150" s="488"/>
      <c r="O150" s="488"/>
      <c r="P150" s="566"/>
      <c r="Q150" s="565"/>
      <c r="R150" s="566"/>
    </row>
    <row r="151" spans="1:18" x14ac:dyDescent="0.2">
      <c r="A151" s="488"/>
      <c r="B151" s="488"/>
      <c r="C151" s="488"/>
      <c r="D151" s="488"/>
      <c r="E151" s="488"/>
      <c r="F151" s="488"/>
      <c r="G151" s="488"/>
      <c r="H151" s="488"/>
      <c r="I151" s="488"/>
      <c r="J151" s="488"/>
      <c r="K151" s="488"/>
      <c r="L151" s="488"/>
      <c r="M151" s="488"/>
      <c r="N151" s="488"/>
      <c r="O151" s="488"/>
      <c r="P151" s="566"/>
      <c r="Q151" s="565"/>
      <c r="R151" s="566"/>
    </row>
    <row r="152" spans="1:18" x14ac:dyDescent="0.2">
      <c r="A152" s="488"/>
      <c r="B152" s="488"/>
      <c r="C152" s="488"/>
      <c r="D152" s="488"/>
      <c r="E152" s="488"/>
      <c r="F152" s="488"/>
      <c r="G152" s="488"/>
      <c r="H152" s="488"/>
      <c r="I152" s="488"/>
      <c r="J152" s="488"/>
      <c r="K152" s="488"/>
      <c r="L152" s="488"/>
      <c r="M152" s="488"/>
      <c r="N152" s="488"/>
      <c r="O152" s="488"/>
      <c r="P152" s="566"/>
      <c r="Q152" s="565"/>
      <c r="R152" s="566"/>
    </row>
    <row r="153" spans="1:18" x14ac:dyDescent="0.2">
      <c r="A153" s="488"/>
      <c r="B153" s="488"/>
      <c r="C153" s="488"/>
      <c r="D153" s="488"/>
      <c r="E153" s="488"/>
      <c r="F153" s="488"/>
      <c r="G153" s="488"/>
      <c r="H153" s="488"/>
      <c r="I153" s="488"/>
      <c r="J153" s="488"/>
      <c r="K153" s="488"/>
      <c r="L153" s="488"/>
      <c r="M153" s="488"/>
      <c r="N153" s="488"/>
      <c r="O153" s="488"/>
      <c r="P153" s="566"/>
      <c r="Q153" s="565"/>
      <c r="R153" s="566"/>
    </row>
    <row r="154" spans="1:18" x14ac:dyDescent="0.2">
      <c r="A154" s="488"/>
      <c r="B154" s="488"/>
      <c r="C154" s="488"/>
      <c r="D154" s="488"/>
      <c r="E154" s="488"/>
      <c r="F154" s="488"/>
      <c r="G154" s="488"/>
      <c r="H154" s="488"/>
      <c r="I154" s="488"/>
      <c r="J154" s="488"/>
      <c r="K154" s="488"/>
      <c r="L154" s="488"/>
      <c r="M154" s="488"/>
      <c r="N154" s="488"/>
      <c r="O154" s="488"/>
      <c r="P154" s="566"/>
      <c r="Q154" s="565"/>
      <c r="R154" s="566"/>
    </row>
    <row r="155" spans="1:18" x14ac:dyDescent="0.2">
      <c r="A155" s="488"/>
      <c r="B155" s="488"/>
      <c r="C155" s="488"/>
      <c r="D155" s="488"/>
      <c r="E155" s="488"/>
      <c r="F155" s="488"/>
      <c r="G155" s="488"/>
      <c r="H155" s="488"/>
      <c r="I155" s="488"/>
      <c r="J155" s="488"/>
      <c r="K155" s="488"/>
      <c r="L155" s="488"/>
      <c r="M155" s="488"/>
      <c r="N155" s="488"/>
      <c r="O155" s="488"/>
      <c r="P155" s="566"/>
      <c r="Q155" s="565"/>
      <c r="R155" s="566"/>
    </row>
    <row r="156" spans="1:18" x14ac:dyDescent="0.2">
      <c r="A156" s="488"/>
      <c r="B156" s="488"/>
      <c r="C156" s="488"/>
      <c r="D156" s="488"/>
      <c r="E156" s="488"/>
      <c r="F156" s="488"/>
      <c r="G156" s="488"/>
      <c r="H156" s="488"/>
      <c r="I156" s="488"/>
      <c r="J156" s="488"/>
      <c r="K156" s="488"/>
      <c r="L156" s="488"/>
      <c r="M156" s="488"/>
      <c r="N156" s="488"/>
      <c r="O156" s="488"/>
      <c r="P156" s="566"/>
      <c r="Q156" s="565"/>
      <c r="R156" s="566"/>
    </row>
    <row r="157" spans="1:18" x14ac:dyDescent="0.2">
      <c r="A157" s="488"/>
      <c r="B157" s="488"/>
      <c r="C157" s="488"/>
      <c r="D157" s="488"/>
      <c r="E157" s="488"/>
      <c r="F157" s="488"/>
      <c r="G157" s="488"/>
      <c r="H157" s="488"/>
      <c r="I157" s="488"/>
      <c r="J157" s="488"/>
      <c r="K157" s="488"/>
      <c r="L157" s="488"/>
      <c r="M157" s="488"/>
      <c r="N157" s="488"/>
      <c r="O157" s="488"/>
      <c r="P157" s="566"/>
      <c r="Q157" s="565"/>
      <c r="R157" s="566"/>
    </row>
    <row r="158" spans="1:18" x14ac:dyDescent="0.2">
      <c r="A158" s="488"/>
      <c r="B158" s="488"/>
      <c r="C158" s="488"/>
      <c r="D158" s="488"/>
      <c r="E158" s="488"/>
      <c r="F158" s="488"/>
      <c r="G158" s="488"/>
      <c r="H158" s="488"/>
      <c r="I158" s="488"/>
      <c r="J158" s="488"/>
      <c r="K158" s="488"/>
      <c r="L158" s="488"/>
      <c r="M158" s="488"/>
      <c r="N158" s="488"/>
      <c r="O158" s="488"/>
      <c r="P158" s="566"/>
      <c r="Q158" s="565"/>
      <c r="R158" s="566"/>
    </row>
    <row r="159" spans="1:18" x14ac:dyDescent="0.2">
      <c r="A159" s="488"/>
      <c r="B159" s="488"/>
      <c r="C159" s="488"/>
      <c r="D159" s="488"/>
      <c r="E159" s="488"/>
      <c r="F159" s="488"/>
      <c r="G159" s="488"/>
      <c r="H159" s="488"/>
      <c r="I159" s="488"/>
      <c r="J159" s="488"/>
      <c r="K159" s="488"/>
      <c r="L159" s="488"/>
      <c r="M159" s="488"/>
      <c r="N159" s="488"/>
      <c r="O159" s="488"/>
      <c r="P159" s="566"/>
      <c r="Q159" s="565"/>
      <c r="R159" s="566"/>
    </row>
    <row r="160" spans="1:18" x14ac:dyDescent="0.2">
      <c r="A160" s="488"/>
      <c r="B160" s="488"/>
      <c r="C160" s="488"/>
      <c r="D160" s="488"/>
      <c r="E160" s="488"/>
      <c r="F160" s="488"/>
      <c r="G160" s="488"/>
      <c r="H160" s="488"/>
      <c r="I160" s="488"/>
      <c r="J160" s="488"/>
      <c r="K160" s="488"/>
      <c r="L160" s="488"/>
      <c r="M160" s="488"/>
      <c r="N160" s="488"/>
      <c r="O160" s="488"/>
      <c r="P160" s="566"/>
      <c r="Q160" s="565"/>
      <c r="R160" s="566"/>
    </row>
    <row r="161" spans="1:18" x14ac:dyDescent="0.2">
      <c r="A161" s="488"/>
      <c r="B161" s="488"/>
      <c r="C161" s="488"/>
      <c r="D161" s="488"/>
      <c r="E161" s="488"/>
      <c r="F161" s="488"/>
      <c r="G161" s="488"/>
      <c r="H161" s="488"/>
      <c r="I161" s="488"/>
      <c r="J161" s="488"/>
      <c r="K161" s="488"/>
      <c r="L161" s="488"/>
      <c r="M161" s="488"/>
      <c r="N161" s="488"/>
      <c r="O161" s="488"/>
      <c r="P161" s="566"/>
      <c r="Q161" s="565"/>
      <c r="R161" s="566"/>
    </row>
    <row r="162" spans="1:18" x14ac:dyDescent="0.2">
      <c r="A162" s="488"/>
      <c r="B162" s="488"/>
      <c r="C162" s="488"/>
      <c r="D162" s="488"/>
      <c r="E162" s="488"/>
      <c r="F162" s="488"/>
      <c r="G162" s="488"/>
      <c r="H162" s="488"/>
      <c r="I162" s="488"/>
      <c r="J162" s="488"/>
      <c r="K162" s="488"/>
      <c r="L162" s="488"/>
      <c r="M162" s="488"/>
      <c r="N162" s="488"/>
      <c r="O162" s="488"/>
      <c r="P162" s="566"/>
      <c r="Q162" s="565"/>
      <c r="R162" s="566"/>
    </row>
    <row r="163" spans="1:18" x14ac:dyDescent="0.2">
      <c r="A163" s="488"/>
      <c r="B163" s="488"/>
      <c r="C163" s="488"/>
      <c r="D163" s="488"/>
      <c r="E163" s="488"/>
      <c r="F163" s="488"/>
      <c r="G163" s="488"/>
      <c r="H163" s="488"/>
      <c r="I163" s="488"/>
      <c r="J163" s="488"/>
      <c r="K163" s="488"/>
      <c r="L163" s="488"/>
      <c r="M163" s="488"/>
      <c r="N163" s="488"/>
      <c r="O163" s="488"/>
      <c r="P163" s="566"/>
      <c r="Q163" s="565"/>
      <c r="R163" s="566"/>
    </row>
    <row r="164" spans="1:18" x14ac:dyDescent="0.2">
      <c r="A164" s="488"/>
      <c r="B164" s="488"/>
      <c r="C164" s="488"/>
      <c r="D164" s="488"/>
      <c r="E164" s="488"/>
      <c r="F164" s="488"/>
      <c r="G164" s="488"/>
      <c r="H164" s="488"/>
      <c r="I164" s="488"/>
      <c r="J164" s="488"/>
      <c r="K164" s="488"/>
      <c r="L164" s="488"/>
      <c r="M164" s="488"/>
      <c r="N164" s="488"/>
      <c r="O164" s="488"/>
      <c r="P164" s="566"/>
      <c r="Q164" s="565"/>
      <c r="R164" s="566"/>
    </row>
    <row r="165" spans="1:18" x14ac:dyDescent="0.2">
      <c r="A165" s="488"/>
      <c r="B165" s="488"/>
      <c r="C165" s="488"/>
      <c r="D165" s="488"/>
      <c r="E165" s="488"/>
      <c r="F165" s="488"/>
      <c r="G165" s="488"/>
      <c r="H165" s="488"/>
      <c r="I165" s="488"/>
      <c r="J165" s="488"/>
      <c r="K165" s="488"/>
      <c r="L165" s="488"/>
      <c r="M165" s="488"/>
      <c r="N165" s="488"/>
      <c r="O165" s="488"/>
      <c r="P165" s="566"/>
      <c r="Q165" s="565"/>
      <c r="R165" s="566"/>
    </row>
    <row r="166" spans="1:18" x14ac:dyDescent="0.2">
      <c r="A166" s="488"/>
      <c r="B166" s="488"/>
      <c r="C166" s="488"/>
      <c r="D166" s="488"/>
      <c r="E166" s="488"/>
      <c r="F166" s="488"/>
      <c r="G166" s="488"/>
      <c r="H166" s="488"/>
      <c r="I166" s="488"/>
      <c r="J166" s="488"/>
      <c r="K166" s="488"/>
      <c r="L166" s="488"/>
      <c r="M166" s="488"/>
      <c r="N166" s="488"/>
      <c r="O166" s="488"/>
      <c r="P166" s="566"/>
      <c r="Q166" s="565"/>
      <c r="R166" s="566"/>
    </row>
    <row r="167" spans="1:18" x14ac:dyDescent="0.2">
      <c r="A167" s="488"/>
      <c r="B167" s="488"/>
      <c r="C167" s="488"/>
      <c r="D167" s="488"/>
      <c r="E167" s="488"/>
      <c r="F167" s="488"/>
      <c r="G167" s="488"/>
      <c r="H167" s="488"/>
      <c r="I167" s="488"/>
      <c r="J167" s="488"/>
      <c r="K167" s="488"/>
      <c r="L167" s="488"/>
      <c r="M167" s="488"/>
      <c r="N167" s="488"/>
      <c r="O167" s="488"/>
      <c r="P167" s="566"/>
      <c r="Q167" s="565"/>
      <c r="R167" s="566"/>
    </row>
    <row r="168" spans="1:18" x14ac:dyDescent="0.2">
      <c r="A168" s="488"/>
      <c r="B168" s="488"/>
      <c r="C168" s="488"/>
      <c r="D168" s="488"/>
      <c r="E168" s="488"/>
      <c r="F168" s="488"/>
      <c r="G168" s="488"/>
      <c r="H168" s="488"/>
      <c r="I168" s="488"/>
      <c r="J168" s="488"/>
      <c r="K168" s="488"/>
      <c r="L168" s="488"/>
      <c r="M168" s="488"/>
      <c r="N168" s="488"/>
      <c r="O168" s="488"/>
      <c r="P168" s="566"/>
      <c r="Q168" s="565"/>
      <c r="R168" s="566"/>
    </row>
    <row r="169" spans="1:18" x14ac:dyDescent="0.2">
      <c r="A169" s="488"/>
      <c r="B169" s="488"/>
      <c r="C169" s="488"/>
      <c r="D169" s="488"/>
      <c r="E169" s="488"/>
      <c r="F169" s="488"/>
      <c r="G169" s="488"/>
      <c r="H169" s="488"/>
      <c r="I169" s="488"/>
      <c r="J169" s="488"/>
      <c r="K169" s="488"/>
      <c r="L169" s="488"/>
      <c r="M169" s="488"/>
      <c r="N169" s="488"/>
      <c r="O169" s="488"/>
      <c r="P169" s="566"/>
      <c r="Q169" s="565"/>
      <c r="R169" s="566"/>
    </row>
    <row r="170" spans="1:18" x14ac:dyDescent="0.2">
      <c r="A170" s="488"/>
      <c r="B170" s="488"/>
      <c r="C170" s="488"/>
      <c r="D170" s="488"/>
      <c r="E170" s="488"/>
      <c r="F170" s="488"/>
      <c r="G170" s="488"/>
      <c r="H170" s="488"/>
      <c r="I170" s="488"/>
      <c r="J170" s="488"/>
      <c r="K170" s="488"/>
      <c r="L170" s="488"/>
      <c r="M170" s="488"/>
      <c r="N170" s="488"/>
      <c r="O170" s="488"/>
      <c r="P170" s="566"/>
      <c r="Q170" s="565"/>
      <c r="R170" s="566"/>
    </row>
    <row r="171" spans="1:18" x14ac:dyDescent="0.2">
      <c r="A171" s="488"/>
      <c r="B171" s="488"/>
      <c r="C171" s="488"/>
      <c r="D171" s="488"/>
      <c r="E171" s="488"/>
      <c r="F171" s="488"/>
      <c r="G171" s="488"/>
      <c r="H171" s="488"/>
      <c r="I171" s="488"/>
      <c r="J171" s="488"/>
      <c r="K171" s="488"/>
      <c r="L171" s="488"/>
      <c r="M171" s="488"/>
      <c r="N171" s="488"/>
      <c r="O171" s="488"/>
      <c r="P171" s="566"/>
      <c r="Q171" s="565"/>
      <c r="R171" s="566"/>
    </row>
    <row r="172" spans="1:18" x14ac:dyDescent="0.2">
      <c r="A172" s="488"/>
      <c r="B172" s="488"/>
      <c r="C172" s="488"/>
      <c r="D172" s="488"/>
      <c r="E172" s="488"/>
      <c r="F172" s="488"/>
      <c r="G172" s="488"/>
      <c r="H172" s="488"/>
      <c r="I172" s="488"/>
      <c r="J172" s="488"/>
      <c r="K172" s="488"/>
      <c r="L172" s="488"/>
      <c r="M172" s="488"/>
      <c r="N172" s="488"/>
      <c r="O172" s="488"/>
      <c r="P172" s="566"/>
      <c r="Q172" s="565"/>
      <c r="R172" s="566"/>
    </row>
    <row r="173" spans="1:18" x14ac:dyDescent="0.2">
      <c r="A173" s="488"/>
      <c r="B173" s="488"/>
      <c r="C173" s="488"/>
      <c r="D173" s="488"/>
      <c r="E173" s="488"/>
      <c r="F173" s="488"/>
      <c r="G173" s="488"/>
      <c r="H173" s="488"/>
      <c r="I173" s="488"/>
      <c r="J173" s="488"/>
      <c r="K173" s="488"/>
      <c r="L173" s="488"/>
      <c r="M173" s="488"/>
      <c r="N173" s="488"/>
      <c r="O173" s="488"/>
      <c r="P173" s="566"/>
      <c r="Q173" s="565"/>
      <c r="R173" s="566"/>
    </row>
    <row r="174" spans="1:18" x14ac:dyDescent="0.2">
      <c r="A174" s="488"/>
      <c r="B174" s="488"/>
      <c r="C174" s="488"/>
      <c r="D174" s="488"/>
      <c r="E174" s="488"/>
      <c r="F174" s="488"/>
      <c r="G174" s="488"/>
      <c r="H174" s="488"/>
      <c r="I174" s="488"/>
      <c r="J174" s="488"/>
      <c r="K174" s="488"/>
      <c r="L174" s="488"/>
      <c r="M174" s="488"/>
      <c r="N174" s="488"/>
      <c r="O174" s="488"/>
      <c r="P174" s="566"/>
      <c r="Q174" s="565"/>
      <c r="R174" s="566"/>
    </row>
    <row r="175" spans="1:18" x14ac:dyDescent="0.2">
      <c r="A175" s="488"/>
      <c r="B175" s="488"/>
      <c r="C175" s="488"/>
      <c r="D175" s="488"/>
      <c r="E175" s="488"/>
      <c r="F175" s="488"/>
      <c r="G175" s="488"/>
      <c r="H175" s="488"/>
      <c r="I175" s="488"/>
      <c r="J175" s="488"/>
      <c r="K175" s="488"/>
      <c r="L175" s="488"/>
      <c r="M175" s="488"/>
      <c r="N175" s="488"/>
      <c r="O175" s="488"/>
      <c r="P175" s="566"/>
      <c r="Q175" s="565"/>
      <c r="R175" s="566"/>
    </row>
    <row r="176" spans="1:18" x14ac:dyDescent="0.2">
      <c r="A176" s="488"/>
      <c r="B176" s="488"/>
      <c r="C176" s="488"/>
      <c r="D176" s="488"/>
      <c r="E176" s="488"/>
      <c r="F176" s="488"/>
      <c r="G176" s="488"/>
      <c r="H176" s="488"/>
      <c r="I176" s="488"/>
      <c r="J176" s="488"/>
      <c r="K176" s="488"/>
      <c r="L176" s="488"/>
      <c r="M176" s="488"/>
      <c r="N176" s="488"/>
      <c r="O176" s="488"/>
      <c r="P176" s="566"/>
      <c r="Q176" s="565"/>
      <c r="R176" s="566"/>
    </row>
    <row r="177" spans="1:18" x14ac:dyDescent="0.2">
      <c r="A177" s="488"/>
      <c r="B177" s="488"/>
      <c r="C177" s="488"/>
      <c r="D177" s="488"/>
      <c r="E177" s="488"/>
      <c r="F177" s="488"/>
      <c r="G177" s="488"/>
      <c r="H177" s="488"/>
      <c r="I177" s="488"/>
      <c r="J177" s="488"/>
      <c r="K177" s="488"/>
      <c r="L177" s="488"/>
      <c r="M177" s="488"/>
      <c r="N177" s="488"/>
      <c r="O177" s="488"/>
      <c r="P177" s="566"/>
      <c r="Q177" s="565"/>
      <c r="R177" s="566"/>
    </row>
    <row r="178" spans="1:18" x14ac:dyDescent="0.2">
      <c r="A178" s="488"/>
      <c r="B178" s="488"/>
      <c r="C178" s="488"/>
      <c r="D178" s="488"/>
      <c r="E178" s="488"/>
      <c r="F178" s="488"/>
      <c r="G178" s="488"/>
      <c r="H178" s="488"/>
      <c r="I178" s="488"/>
      <c r="J178" s="488"/>
      <c r="K178" s="488"/>
      <c r="L178" s="488"/>
      <c r="M178" s="488"/>
      <c r="N178" s="488"/>
      <c r="O178" s="488"/>
      <c r="P178" s="566"/>
      <c r="Q178" s="565"/>
      <c r="R178" s="566"/>
    </row>
    <row r="179" spans="1:18" x14ac:dyDescent="0.2">
      <c r="A179" s="488"/>
      <c r="B179" s="488"/>
      <c r="C179" s="488"/>
      <c r="D179" s="488"/>
      <c r="E179" s="488"/>
      <c r="F179" s="488"/>
      <c r="G179" s="488"/>
      <c r="H179" s="488"/>
      <c r="I179" s="488"/>
      <c r="J179" s="488"/>
      <c r="K179" s="488"/>
      <c r="L179" s="488"/>
      <c r="M179" s="488"/>
      <c r="N179" s="488"/>
      <c r="O179" s="488"/>
      <c r="P179" s="566"/>
      <c r="Q179" s="565"/>
      <c r="R179" s="566"/>
    </row>
    <row r="180" spans="1:18" x14ac:dyDescent="0.2">
      <c r="A180" s="488"/>
      <c r="B180" s="488"/>
      <c r="C180" s="488"/>
      <c r="D180" s="488"/>
      <c r="E180" s="488"/>
      <c r="F180" s="488"/>
      <c r="G180" s="488"/>
      <c r="H180" s="488"/>
      <c r="I180" s="488"/>
      <c r="J180" s="488"/>
      <c r="K180" s="488"/>
      <c r="L180" s="488"/>
      <c r="M180" s="488"/>
      <c r="N180" s="488"/>
      <c r="O180" s="488"/>
      <c r="P180" s="566"/>
      <c r="Q180" s="565"/>
      <c r="R180" s="566"/>
    </row>
    <row r="181" spans="1:18" x14ac:dyDescent="0.2">
      <c r="A181" s="488"/>
      <c r="B181" s="488"/>
      <c r="C181" s="488"/>
      <c r="D181" s="488"/>
      <c r="E181" s="488"/>
      <c r="F181" s="488"/>
      <c r="G181" s="488"/>
      <c r="H181" s="488"/>
      <c r="I181" s="488"/>
      <c r="J181" s="488"/>
      <c r="K181" s="488"/>
      <c r="L181" s="488"/>
      <c r="M181" s="488"/>
      <c r="N181" s="488"/>
      <c r="O181" s="488"/>
      <c r="P181" s="566"/>
      <c r="Q181" s="565"/>
      <c r="R181" s="566"/>
    </row>
    <row r="182" spans="1:18" x14ac:dyDescent="0.2">
      <c r="A182" s="488"/>
      <c r="B182" s="488"/>
      <c r="C182" s="488"/>
      <c r="D182" s="488"/>
      <c r="E182" s="488"/>
      <c r="F182" s="488"/>
      <c r="G182" s="488"/>
      <c r="H182" s="488"/>
      <c r="I182" s="488"/>
      <c r="J182" s="488"/>
      <c r="K182" s="488"/>
      <c r="L182" s="488"/>
      <c r="M182" s="488"/>
      <c r="N182" s="488"/>
      <c r="O182" s="488"/>
      <c r="P182" s="566"/>
      <c r="Q182" s="565"/>
      <c r="R182" s="566"/>
    </row>
    <row r="183" spans="1:18" x14ac:dyDescent="0.2">
      <c r="A183" s="488"/>
      <c r="B183" s="488"/>
      <c r="C183" s="488"/>
      <c r="D183" s="488"/>
      <c r="E183" s="488"/>
      <c r="F183" s="488"/>
      <c r="G183" s="488"/>
      <c r="H183" s="488"/>
      <c r="I183" s="488"/>
      <c r="J183" s="488"/>
      <c r="K183" s="488"/>
      <c r="L183" s="488"/>
      <c r="M183" s="488"/>
      <c r="N183" s="488"/>
      <c r="O183" s="488"/>
      <c r="P183" s="566"/>
      <c r="Q183" s="565"/>
      <c r="R183" s="566"/>
    </row>
    <row r="184" spans="1:18" x14ac:dyDescent="0.2">
      <c r="A184" s="488"/>
      <c r="B184" s="488"/>
      <c r="C184" s="488"/>
      <c r="D184" s="488"/>
      <c r="E184" s="488"/>
      <c r="F184" s="488"/>
      <c r="G184" s="488"/>
      <c r="H184" s="488"/>
      <c r="I184" s="488"/>
      <c r="J184" s="488"/>
      <c r="K184" s="488"/>
      <c r="L184" s="488"/>
      <c r="M184" s="488"/>
      <c r="N184" s="488"/>
      <c r="O184" s="488"/>
      <c r="P184" s="566"/>
      <c r="Q184" s="565"/>
      <c r="R184" s="566"/>
    </row>
    <row r="185" spans="1:18" x14ac:dyDescent="0.2">
      <c r="A185" s="488"/>
      <c r="B185" s="488"/>
      <c r="C185" s="488"/>
      <c r="D185" s="488"/>
      <c r="E185" s="488"/>
      <c r="F185" s="488"/>
      <c r="G185" s="488"/>
      <c r="H185" s="488"/>
      <c r="I185" s="488"/>
      <c r="J185" s="488"/>
      <c r="K185" s="488"/>
      <c r="L185" s="488"/>
      <c r="M185" s="488"/>
      <c r="N185" s="488"/>
      <c r="O185" s="488"/>
      <c r="P185" s="566"/>
      <c r="Q185" s="565"/>
      <c r="R185" s="566"/>
    </row>
    <row r="186" spans="1:18" x14ac:dyDescent="0.2">
      <c r="A186" s="488"/>
      <c r="B186" s="488"/>
      <c r="C186" s="488"/>
      <c r="D186" s="488"/>
      <c r="E186" s="488"/>
      <c r="F186" s="488"/>
      <c r="G186" s="488"/>
      <c r="H186" s="488"/>
      <c r="I186" s="488"/>
      <c r="J186" s="488"/>
      <c r="K186" s="488"/>
      <c r="L186" s="488"/>
      <c r="M186" s="488"/>
      <c r="N186" s="488"/>
      <c r="O186" s="488"/>
      <c r="P186" s="566"/>
      <c r="Q186" s="565"/>
      <c r="R186" s="566"/>
    </row>
    <row r="187" spans="1:18" x14ac:dyDescent="0.2">
      <c r="A187" s="488"/>
      <c r="B187" s="488"/>
      <c r="C187" s="488"/>
      <c r="D187" s="488"/>
      <c r="E187" s="488"/>
      <c r="F187" s="488"/>
      <c r="G187" s="488"/>
      <c r="H187" s="488"/>
      <c r="I187" s="488"/>
      <c r="J187" s="488"/>
      <c r="K187" s="488"/>
      <c r="L187" s="488"/>
      <c r="M187" s="488"/>
      <c r="N187" s="488"/>
      <c r="O187" s="488"/>
      <c r="P187" s="566"/>
      <c r="Q187" s="565"/>
      <c r="R187" s="566"/>
    </row>
    <row r="188" spans="1:18" x14ac:dyDescent="0.2">
      <c r="A188" s="488"/>
      <c r="B188" s="488"/>
      <c r="C188" s="488"/>
      <c r="D188" s="488"/>
      <c r="E188" s="488"/>
      <c r="F188" s="488"/>
      <c r="G188" s="488"/>
      <c r="H188" s="488"/>
      <c r="I188" s="488"/>
      <c r="J188" s="488"/>
      <c r="K188" s="488"/>
      <c r="L188" s="488"/>
      <c r="M188" s="488"/>
      <c r="N188" s="488"/>
      <c r="O188" s="488"/>
      <c r="P188" s="566"/>
      <c r="Q188" s="565"/>
      <c r="R188" s="566"/>
    </row>
    <row r="189" spans="1:18" x14ac:dyDescent="0.2">
      <c r="A189" s="488"/>
      <c r="B189" s="488"/>
      <c r="C189" s="488"/>
      <c r="D189" s="488"/>
      <c r="E189" s="488"/>
      <c r="F189" s="488"/>
      <c r="G189" s="488"/>
      <c r="H189" s="488"/>
      <c r="I189" s="488"/>
      <c r="J189" s="488"/>
      <c r="K189" s="488"/>
      <c r="L189" s="488"/>
      <c r="M189" s="488"/>
      <c r="N189" s="488"/>
      <c r="O189" s="488"/>
      <c r="P189" s="566"/>
      <c r="Q189" s="565"/>
      <c r="R189" s="566"/>
    </row>
    <row r="190" spans="1:18" x14ac:dyDescent="0.2">
      <c r="A190" s="488"/>
      <c r="B190" s="488"/>
      <c r="C190" s="488"/>
      <c r="D190" s="488"/>
      <c r="E190" s="488"/>
      <c r="F190" s="488"/>
      <c r="G190" s="488"/>
      <c r="H190" s="488"/>
      <c r="I190" s="488"/>
      <c r="J190" s="488"/>
      <c r="K190" s="488"/>
      <c r="L190" s="488"/>
      <c r="M190" s="488"/>
      <c r="N190" s="488"/>
      <c r="O190" s="488"/>
      <c r="P190" s="566"/>
      <c r="Q190" s="565"/>
      <c r="R190" s="566"/>
    </row>
    <row r="191" spans="1:18" x14ac:dyDescent="0.2">
      <c r="A191" s="488"/>
      <c r="B191" s="488"/>
      <c r="C191" s="488"/>
      <c r="D191" s="488"/>
      <c r="E191" s="488"/>
      <c r="F191" s="488"/>
      <c r="G191" s="488"/>
      <c r="H191" s="488"/>
      <c r="I191" s="488"/>
      <c r="J191" s="488"/>
      <c r="K191" s="488"/>
      <c r="L191" s="488"/>
      <c r="M191" s="488"/>
      <c r="N191" s="488"/>
      <c r="O191" s="488"/>
      <c r="P191" s="566"/>
      <c r="Q191" s="565"/>
      <c r="R191" s="566"/>
    </row>
    <row r="192" spans="1:18" x14ac:dyDescent="0.2">
      <c r="A192" s="488"/>
      <c r="B192" s="488"/>
      <c r="C192" s="488"/>
      <c r="D192" s="488"/>
      <c r="E192" s="488"/>
      <c r="F192" s="488"/>
      <c r="G192" s="488"/>
      <c r="H192" s="488"/>
      <c r="I192" s="488"/>
      <c r="J192" s="488"/>
      <c r="K192" s="488"/>
      <c r="L192" s="488"/>
      <c r="M192" s="488"/>
      <c r="N192" s="488"/>
      <c r="O192" s="488"/>
      <c r="P192" s="566"/>
      <c r="Q192" s="565"/>
      <c r="R192" s="566"/>
    </row>
    <row r="193" spans="1:18" x14ac:dyDescent="0.2">
      <c r="A193" s="488"/>
      <c r="B193" s="488"/>
      <c r="C193" s="488"/>
      <c r="D193" s="488"/>
      <c r="E193" s="488"/>
      <c r="F193" s="488"/>
      <c r="G193" s="488"/>
      <c r="H193" s="488"/>
      <c r="I193" s="488"/>
      <c r="J193" s="488"/>
      <c r="K193" s="488"/>
      <c r="L193" s="488"/>
      <c r="M193" s="488"/>
      <c r="N193" s="488"/>
      <c r="O193" s="488"/>
      <c r="P193" s="566"/>
      <c r="Q193" s="565"/>
      <c r="R193" s="566"/>
    </row>
    <row r="194" spans="1:18" x14ac:dyDescent="0.2">
      <c r="A194" s="488"/>
      <c r="B194" s="488"/>
      <c r="C194" s="488"/>
      <c r="D194" s="488"/>
      <c r="E194" s="488"/>
      <c r="F194" s="488"/>
      <c r="G194" s="488"/>
      <c r="H194" s="488"/>
      <c r="I194" s="488"/>
      <c r="J194" s="488"/>
      <c r="K194" s="488"/>
      <c r="L194" s="488"/>
      <c r="M194" s="488"/>
      <c r="N194" s="488"/>
      <c r="O194" s="488"/>
      <c r="P194" s="566"/>
      <c r="Q194" s="565"/>
      <c r="R194" s="566"/>
    </row>
    <row r="195" spans="1:18" x14ac:dyDescent="0.2">
      <c r="A195" s="488"/>
      <c r="B195" s="488"/>
      <c r="C195" s="488"/>
      <c r="D195" s="488"/>
      <c r="E195" s="488"/>
      <c r="F195" s="488"/>
      <c r="G195" s="488"/>
      <c r="H195" s="488"/>
      <c r="I195" s="488"/>
      <c r="J195" s="488"/>
      <c r="K195" s="488"/>
      <c r="L195" s="488"/>
      <c r="M195" s="488"/>
      <c r="N195" s="488"/>
      <c r="O195" s="488"/>
      <c r="P195" s="566"/>
      <c r="Q195" s="565"/>
      <c r="R195" s="566"/>
    </row>
    <row r="196" spans="1:18" x14ac:dyDescent="0.2">
      <c r="A196" s="488"/>
      <c r="B196" s="488"/>
      <c r="C196" s="488"/>
      <c r="D196" s="488"/>
      <c r="E196" s="488"/>
      <c r="F196" s="488"/>
      <c r="G196" s="488"/>
      <c r="H196" s="488"/>
      <c r="I196" s="488"/>
      <c r="J196" s="488"/>
      <c r="K196" s="488"/>
      <c r="L196" s="488"/>
      <c r="M196" s="488"/>
      <c r="N196" s="488"/>
      <c r="O196" s="488"/>
      <c r="P196" s="566"/>
      <c r="Q196" s="565"/>
      <c r="R196" s="566"/>
    </row>
    <row r="197" spans="1:18" x14ac:dyDescent="0.2">
      <c r="A197" s="488"/>
      <c r="B197" s="488"/>
      <c r="C197" s="488"/>
      <c r="D197" s="488"/>
      <c r="E197" s="488"/>
      <c r="F197" s="488"/>
      <c r="G197" s="488"/>
      <c r="H197" s="488"/>
      <c r="I197" s="488"/>
      <c r="J197" s="488"/>
      <c r="K197" s="488"/>
      <c r="L197" s="488"/>
      <c r="M197" s="488"/>
      <c r="N197" s="488"/>
      <c r="O197" s="488"/>
      <c r="P197" s="566"/>
      <c r="Q197" s="565"/>
      <c r="R197" s="566"/>
    </row>
    <row r="198" spans="1:18" x14ac:dyDescent="0.2">
      <c r="A198" s="488"/>
      <c r="B198" s="488"/>
      <c r="C198" s="488"/>
      <c r="D198" s="488"/>
      <c r="E198" s="488"/>
      <c r="F198" s="488"/>
      <c r="G198" s="488"/>
      <c r="H198" s="488"/>
      <c r="I198" s="488"/>
      <c r="J198" s="488"/>
      <c r="K198" s="488"/>
      <c r="L198" s="488"/>
      <c r="M198" s="488"/>
      <c r="N198" s="488"/>
      <c r="O198" s="488"/>
      <c r="P198" s="566"/>
      <c r="Q198" s="565"/>
      <c r="R198" s="566"/>
    </row>
    <row r="199" spans="1:18" x14ac:dyDescent="0.2">
      <c r="A199" s="488"/>
      <c r="B199" s="488"/>
      <c r="C199" s="488"/>
      <c r="D199" s="488"/>
      <c r="E199" s="488"/>
      <c r="F199" s="488"/>
      <c r="G199" s="488"/>
      <c r="H199" s="488"/>
      <c r="I199" s="488"/>
      <c r="J199" s="488"/>
      <c r="K199" s="488"/>
      <c r="L199" s="488"/>
      <c r="M199" s="488"/>
      <c r="N199" s="488"/>
      <c r="O199" s="488"/>
      <c r="P199" s="566"/>
      <c r="Q199" s="565"/>
      <c r="R199" s="566"/>
    </row>
    <row r="200" spans="1:18" x14ac:dyDescent="0.2">
      <c r="A200" s="488"/>
      <c r="B200" s="488"/>
      <c r="C200" s="488"/>
      <c r="D200" s="488"/>
      <c r="E200" s="488"/>
      <c r="F200" s="488"/>
      <c r="G200" s="488"/>
      <c r="H200" s="488"/>
      <c r="I200" s="488"/>
      <c r="J200" s="488"/>
      <c r="K200" s="488"/>
      <c r="L200" s="488"/>
      <c r="M200" s="488"/>
      <c r="N200" s="488"/>
      <c r="O200" s="488"/>
      <c r="P200" s="566"/>
      <c r="Q200" s="565"/>
      <c r="R200" s="566"/>
    </row>
    <row r="201" spans="1:18" x14ac:dyDescent="0.2">
      <c r="A201" s="488"/>
      <c r="B201" s="488"/>
      <c r="C201" s="488"/>
      <c r="D201" s="488"/>
      <c r="E201" s="488"/>
      <c r="F201" s="488"/>
      <c r="G201" s="488"/>
      <c r="H201" s="488"/>
      <c r="I201" s="488"/>
      <c r="J201" s="488"/>
      <c r="K201" s="488"/>
      <c r="L201" s="488"/>
      <c r="M201" s="488"/>
      <c r="N201" s="488"/>
      <c r="O201" s="488"/>
      <c r="P201" s="566"/>
      <c r="Q201" s="565"/>
      <c r="R201" s="566"/>
    </row>
    <row r="202" spans="1:18" x14ac:dyDescent="0.2">
      <c r="A202" s="488"/>
      <c r="B202" s="488"/>
      <c r="C202" s="488"/>
      <c r="D202" s="488"/>
      <c r="E202" s="488"/>
      <c r="F202" s="488"/>
      <c r="G202" s="488"/>
      <c r="H202" s="488"/>
      <c r="I202" s="488"/>
      <c r="J202" s="488"/>
      <c r="K202" s="488"/>
      <c r="L202" s="488"/>
      <c r="M202" s="488"/>
      <c r="N202" s="488"/>
      <c r="O202" s="488"/>
      <c r="P202" s="566"/>
      <c r="Q202" s="565"/>
      <c r="R202" s="566"/>
    </row>
    <row r="203" spans="1:18" x14ac:dyDescent="0.2">
      <c r="A203" s="488"/>
      <c r="B203" s="488"/>
      <c r="C203" s="488"/>
      <c r="D203" s="488"/>
      <c r="E203" s="488"/>
      <c r="F203" s="488"/>
      <c r="G203" s="488"/>
      <c r="H203" s="488"/>
      <c r="I203" s="488"/>
      <c r="J203" s="488"/>
      <c r="K203" s="488"/>
      <c r="L203" s="488"/>
      <c r="M203" s="488"/>
      <c r="N203" s="488"/>
      <c r="O203" s="488"/>
      <c r="P203" s="566"/>
      <c r="Q203" s="565"/>
      <c r="R203" s="566"/>
    </row>
    <row r="204" spans="1:18" x14ac:dyDescent="0.2">
      <c r="A204" s="488"/>
      <c r="B204" s="488"/>
      <c r="C204" s="488"/>
      <c r="D204" s="488"/>
      <c r="E204" s="488"/>
      <c r="F204" s="488"/>
      <c r="G204" s="488"/>
      <c r="H204" s="488"/>
      <c r="I204" s="488"/>
      <c r="J204" s="488"/>
      <c r="K204" s="488"/>
      <c r="L204" s="488"/>
      <c r="M204" s="488"/>
      <c r="N204" s="488"/>
      <c r="O204" s="488"/>
      <c r="P204" s="566"/>
      <c r="Q204" s="565"/>
      <c r="R204" s="566"/>
    </row>
    <row r="205" spans="1:18" x14ac:dyDescent="0.2">
      <c r="A205" s="488"/>
      <c r="B205" s="488"/>
      <c r="C205" s="488"/>
      <c r="D205" s="488"/>
      <c r="E205" s="488"/>
      <c r="F205" s="488"/>
      <c r="G205" s="488"/>
      <c r="H205" s="488"/>
      <c r="I205" s="488"/>
      <c r="J205" s="488"/>
      <c r="K205" s="488"/>
      <c r="L205" s="488"/>
      <c r="M205" s="488"/>
      <c r="N205" s="488"/>
      <c r="O205" s="488"/>
      <c r="P205" s="566"/>
      <c r="Q205" s="565"/>
      <c r="R205" s="566"/>
    </row>
  </sheetData>
  <sheetProtection algorithmName="SHA-512" hashValue="AZnxee7be63DmMyxdR6n1XG0qDtAQmVydWlXqnpt7jrIJJCthLROlEIm7j3F5Lk24ohn0giqAKCZ0BkhRO27sA==" saltValue="R4YtKCukJDukf9Hcn2jm+w==" spinCount="100000" sheet="1" objects="1" scenarios="1"/>
  <protectedRanges>
    <protectedRange sqref="J13 H19 H28 H30 H40 H43 R12:R44" name="data_entry_finance"/>
  </protectedRanges>
  <mergeCells count="4">
    <mergeCell ref="E3:M3"/>
    <mergeCell ref="O3:Q3"/>
    <mergeCell ref="L9:N9"/>
    <mergeCell ref="R10:S10"/>
  </mergeCells>
  <phoneticPr fontId="0" type="noConversion"/>
  <printOptions horizontalCentered="1" gridLinesSet="0"/>
  <pageMargins left="0.25" right="0.25" top="0.75" bottom="0.75" header="0.3" footer="0.3"/>
  <pageSetup scale="67" orientation="landscape" horizontalDpi="4294967292" r:id="rId1"/>
  <headerFooter>
    <oddFooter>&amp;C&amp;"-,Regular"Page &amp;P of &amp;N</oddFooter>
  </headerFooter>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ransitionEvaluation="1">
    <tabColor rgb="FF008578"/>
  </sheetPr>
  <dimension ref="A1:AS145"/>
  <sheetViews>
    <sheetView showGridLines="0" zoomScaleNormal="100" workbookViewId="0">
      <pane xSplit="1" ySplit="11" topLeftCell="B12" activePane="bottomRight" state="frozen"/>
      <selection activeCell="B12" sqref="B12"/>
      <selection pane="topRight" activeCell="B12" sqref="B12"/>
      <selection pane="bottomLeft" activeCell="B12" sqref="B12"/>
      <selection pane="bottomRight" activeCell="H15" sqref="H15"/>
    </sheetView>
  </sheetViews>
  <sheetFormatPr defaultColWidth="12.42578125" defaultRowHeight="16.5" customHeight="1" x14ac:dyDescent="0.2"/>
  <cols>
    <col min="1" max="1" width="6.140625" style="440" customWidth="1"/>
    <col min="2" max="3" width="2.28515625" style="440" customWidth="1"/>
    <col min="4" max="4" width="11.42578125" style="440" customWidth="1"/>
    <col min="5" max="5" width="25.42578125" style="440" customWidth="1"/>
    <col min="6" max="6" width="4.42578125" style="440" customWidth="1"/>
    <col min="7" max="7" width="2.28515625" style="440" customWidth="1"/>
    <col min="8" max="8" width="19.42578125" style="440" customWidth="1"/>
    <col min="9" max="9" width="2.28515625" style="440" customWidth="1"/>
    <col min="10" max="10" width="8.7109375" style="440" customWidth="1"/>
    <col min="11" max="11" width="3.42578125" style="440" customWidth="1"/>
    <col min="12" max="12" width="14.7109375" style="444" customWidth="1"/>
    <col min="13" max="13" width="2.28515625" style="440" customWidth="1"/>
    <col min="14" max="14" width="14.7109375" style="440" customWidth="1"/>
    <col min="15" max="15" width="2.28515625" style="440" customWidth="1"/>
    <col min="16" max="16" width="14.42578125" style="447" customWidth="1"/>
    <col min="17" max="17" width="2.28515625" style="446" customWidth="1"/>
    <col min="18" max="18" width="12.42578125" style="447" customWidth="1"/>
    <col min="19" max="19" width="32" style="447" customWidth="1"/>
    <col min="20" max="20" width="12.42578125" style="440"/>
    <col min="21" max="21" width="8.7109375" style="440" customWidth="1"/>
    <col min="22" max="22" width="11.28515625" style="440" customWidth="1"/>
    <col min="23" max="28" width="8.5703125" style="448" customWidth="1"/>
    <col min="29" max="31" width="13.85546875" style="790" customWidth="1"/>
    <col min="32" max="34" width="14.140625" style="790" customWidth="1"/>
    <col min="35" max="35" width="8.5703125" style="448" customWidth="1"/>
    <col min="36" max="36" width="12.42578125" style="448"/>
    <col min="37" max="16384" width="12.42578125" style="440"/>
  </cols>
  <sheetData>
    <row r="1" spans="1:45" s="416" customFormat="1" ht="18.75" customHeight="1" x14ac:dyDescent="0.25">
      <c r="A1" s="232">
        <f>rev_code</f>
        <v>1</v>
      </c>
      <c r="B1" s="233"/>
      <c r="C1" s="87"/>
      <c r="D1" s="88" t="s">
        <v>506</v>
      </c>
      <c r="E1" s="411"/>
      <c r="F1" s="411"/>
      <c r="G1" s="411"/>
      <c r="H1" s="411"/>
      <c r="I1" s="411"/>
      <c r="J1" s="411"/>
      <c r="K1" s="411"/>
      <c r="L1" s="412"/>
      <c r="M1" s="411"/>
      <c r="N1" s="411"/>
      <c r="O1" s="411"/>
      <c r="P1" s="413"/>
      <c r="Q1" s="414"/>
      <c r="R1" s="413"/>
      <c r="S1" s="415"/>
      <c r="W1" s="417"/>
      <c r="X1" s="417"/>
      <c r="Y1" s="417"/>
      <c r="Z1" s="417"/>
      <c r="AA1" s="417"/>
      <c r="AB1" s="417"/>
      <c r="AC1" s="786"/>
      <c r="AD1" s="786"/>
      <c r="AE1" s="786"/>
      <c r="AF1" s="786"/>
      <c r="AG1" s="786"/>
      <c r="AH1" s="786"/>
      <c r="AI1" s="417"/>
      <c r="AJ1" s="417"/>
    </row>
    <row r="3" spans="1:45" s="416" customFormat="1" ht="16.5" customHeight="1" x14ac:dyDescent="0.25">
      <c r="A3" s="418"/>
      <c r="B3" s="418"/>
      <c r="C3" s="418"/>
      <c r="D3" s="239" t="s">
        <v>0</v>
      </c>
      <c r="E3" s="942" t="str">
        <f>IF(agency="","",agency)</f>
        <v xml:space="preserve"> </v>
      </c>
      <c r="F3" s="942"/>
      <c r="G3" s="942"/>
      <c r="H3" s="942"/>
      <c r="I3" s="942"/>
      <c r="J3" s="942"/>
      <c r="K3" s="942"/>
      <c r="L3" s="942"/>
      <c r="M3" s="942"/>
      <c r="N3" s="240" t="s">
        <v>1</v>
      </c>
      <c r="O3" s="943" t="str">
        <f>IF(date="","",date)</f>
        <v xml:space="preserve"> </v>
      </c>
      <c r="P3" s="943"/>
      <c r="Q3" s="943"/>
      <c r="R3" s="340"/>
      <c r="S3" s="419"/>
      <c r="W3" s="417"/>
      <c r="X3" s="417"/>
      <c r="Y3" s="417"/>
      <c r="Z3" s="417"/>
      <c r="AA3" s="417"/>
      <c r="AB3" s="417"/>
      <c r="AC3" s="786"/>
      <c r="AD3" s="786"/>
      <c r="AE3" s="786"/>
      <c r="AF3" s="786"/>
      <c r="AG3" s="786"/>
      <c r="AH3" s="786"/>
      <c r="AI3" s="417"/>
      <c r="AJ3" s="417"/>
    </row>
    <row r="4" spans="1:45" s="423" customFormat="1" ht="16.5" customHeight="1" x14ac:dyDescent="0.25">
      <c r="A4" s="420"/>
      <c r="B4" s="420"/>
      <c r="C4" s="420"/>
      <c r="D4" s="239"/>
      <c r="E4" s="245"/>
      <c r="F4" s="245"/>
      <c r="G4" s="246"/>
      <c r="H4" s="246"/>
      <c r="I4" s="246"/>
      <c r="J4" s="246"/>
      <c r="K4" s="246"/>
      <c r="L4" s="247"/>
      <c r="M4" s="246"/>
      <c r="N4" s="240"/>
      <c r="O4" s="248"/>
      <c r="P4" s="329"/>
      <c r="Q4" s="421"/>
      <c r="R4" s="340"/>
      <c r="S4" s="422"/>
      <c r="W4" s="424"/>
      <c r="X4" s="424"/>
      <c r="Y4" s="424"/>
      <c r="Z4" s="424"/>
      <c r="AA4" s="424"/>
      <c r="AB4" s="424"/>
      <c r="AC4" s="804"/>
      <c r="AD4" s="804"/>
      <c r="AE4" s="804"/>
      <c r="AF4" s="804"/>
      <c r="AG4" s="804"/>
      <c r="AH4" s="804"/>
      <c r="AI4" s="424"/>
      <c r="AJ4" s="424"/>
    </row>
    <row r="5" spans="1:45" s="98" customFormat="1" ht="24.75" customHeight="1" x14ac:dyDescent="0.25">
      <c r="A5" s="203"/>
      <c r="B5" s="203"/>
      <c r="C5" s="204"/>
      <c r="D5" s="203"/>
      <c r="E5" s="205"/>
      <c r="F5" s="205"/>
      <c r="G5" s="206"/>
      <c r="H5" s="206"/>
      <c r="I5" s="206"/>
      <c r="J5" s="207" t="s">
        <v>60</v>
      </c>
      <c r="K5" s="205"/>
      <c r="L5" s="208"/>
      <c r="M5" s="205"/>
      <c r="N5" s="205" t="str">
        <f>IF(OR($A$1&lt;1,$A$1&gt;7),'READ ME!'!$B$260,CHOOSE($A$1+1,'READ ME!'!$B$260,'READ ME!'!$B$254,'READ ME!'!$B$255,'READ ME!'!$B$256,'READ ME!'!$B$257,'READ ME!'!$B$258,'READ ME!'!$B$259,'READ ME!'!$B$260))</f>
        <v>Under $1,250,000</v>
      </c>
      <c r="O5" s="205"/>
      <c r="P5" s="214"/>
      <c r="Q5" s="209"/>
      <c r="R5" s="353"/>
      <c r="S5" s="341"/>
      <c r="U5" s="249"/>
      <c r="V5" s="249"/>
      <c r="W5" s="357"/>
      <c r="X5" s="357"/>
      <c r="Y5" s="357"/>
      <c r="Z5" s="357"/>
      <c r="AA5" s="357"/>
      <c r="AB5" s="789"/>
      <c r="AC5" s="500"/>
      <c r="AD5" s="500"/>
      <c r="AE5" s="500"/>
      <c r="AF5" s="500"/>
      <c r="AG5" s="500"/>
      <c r="AH5" s="500"/>
      <c r="AI5" s="357"/>
      <c r="AJ5" s="357"/>
      <c r="AK5" s="250"/>
      <c r="AL5" s="250"/>
      <c r="AM5" s="250"/>
      <c r="AN5" s="250"/>
      <c r="AO5" s="250"/>
      <c r="AP5" s="250"/>
      <c r="AQ5" s="250"/>
      <c r="AR5" s="250"/>
      <c r="AS5" s="250"/>
    </row>
    <row r="6" spans="1:45" s="416" customFormat="1" ht="16.5" customHeight="1" x14ac:dyDescent="0.25">
      <c r="A6" s="418"/>
      <c r="B6" s="418"/>
      <c r="C6" s="418"/>
      <c r="D6" s="418"/>
      <c r="E6" s="418"/>
      <c r="F6" s="418"/>
      <c r="G6" s="418"/>
      <c r="H6" s="418"/>
      <c r="I6" s="418"/>
      <c r="J6" s="418"/>
      <c r="K6" s="418"/>
      <c r="L6" s="425"/>
      <c r="M6" s="418"/>
      <c r="N6" s="418"/>
      <c r="O6" s="418"/>
      <c r="P6" s="426"/>
      <c r="Q6" s="427"/>
      <c r="R6" s="426"/>
      <c r="S6" s="419"/>
      <c r="W6" s="417"/>
      <c r="X6" s="417"/>
      <c r="Y6" s="417"/>
      <c r="Z6" s="417"/>
      <c r="AA6" s="417"/>
      <c r="AB6" s="417"/>
      <c r="AC6" s="786"/>
      <c r="AD6" s="786"/>
      <c r="AE6" s="786"/>
      <c r="AF6" s="786"/>
      <c r="AG6" s="786"/>
      <c r="AH6" s="786"/>
      <c r="AI6" s="417"/>
      <c r="AJ6" s="417"/>
    </row>
    <row r="7" spans="1:45" s="900" customFormat="1" ht="16.5" customHeight="1" x14ac:dyDescent="0.2">
      <c r="A7" s="896"/>
      <c r="B7" s="896"/>
      <c r="C7" s="896"/>
      <c r="D7" s="896"/>
      <c r="E7" s="896"/>
      <c r="F7" s="869" t="s">
        <v>436</v>
      </c>
      <c r="G7" s="870"/>
      <c r="H7" s="871">
        <f>NR</f>
        <v>0</v>
      </c>
      <c r="I7" s="872" t="s">
        <v>505</v>
      </c>
      <c r="J7" s="896"/>
      <c r="K7" s="896"/>
      <c r="L7" s="897"/>
      <c r="M7" s="896"/>
      <c r="N7" s="896"/>
      <c r="O7" s="896"/>
      <c r="P7" s="898"/>
      <c r="Q7" s="899"/>
      <c r="R7" s="898"/>
      <c r="S7" s="447"/>
      <c r="W7" s="448"/>
      <c r="X7" s="448"/>
      <c r="Y7" s="448"/>
      <c r="Z7" s="448"/>
      <c r="AA7" s="448"/>
      <c r="AB7" s="448"/>
      <c r="AC7" s="790"/>
      <c r="AD7" s="790"/>
      <c r="AE7" s="790"/>
      <c r="AF7" s="790"/>
      <c r="AG7" s="790"/>
      <c r="AH7" s="790"/>
      <c r="AI7" s="448"/>
      <c r="AJ7" s="448"/>
    </row>
    <row r="8" spans="1:45" ht="16.5" customHeight="1" x14ac:dyDescent="0.2">
      <c r="A8" s="429"/>
      <c r="B8" s="429"/>
      <c r="C8" s="429"/>
      <c r="D8" s="429"/>
      <c r="E8" s="429"/>
      <c r="F8" s="901"/>
      <c r="G8" s="901"/>
      <c r="H8" s="902"/>
      <c r="I8" s="429"/>
      <c r="J8" s="429"/>
      <c r="K8" s="429"/>
      <c r="L8" s="732"/>
      <c r="M8" s="429"/>
      <c r="N8" s="429"/>
      <c r="O8" s="429"/>
      <c r="P8" s="898"/>
      <c r="Q8" s="899"/>
      <c r="R8" s="898"/>
    </row>
    <row r="9" spans="1:45" s="429" customFormat="1" ht="16.5" customHeight="1" x14ac:dyDescent="0.2">
      <c r="C9" s="428"/>
      <c r="D9" s="430"/>
      <c r="H9" s="316" t="s">
        <v>106</v>
      </c>
      <c r="I9" s="430"/>
      <c r="J9" s="430"/>
      <c r="L9" s="949" t="s">
        <v>3</v>
      </c>
      <c r="M9" s="949"/>
      <c r="N9" s="949"/>
      <c r="P9" s="841" t="s">
        <v>74</v>
      </c>
      <c r="Q9" s="437"/>
      <c r="R9" s="843"/>
      <c r="S9" s="898"/>
      <c r="W9" s="903"/>
      <c r="X9" s="903"/>
      <c r="Y9" s="903"/>
      <c r="Z9" s="903"/>
      <c r="AA9" s="903"/>
      <c r="AB9" s="903"/>
      <c r="AC9" s="792"/>
      <c r="AD9" s="792"/>
      <c r="AE9" s="792"/>
      <c r="AF9" s="792"/>
      <c r="AG9" s="792"/>
      <c r="AH9" s="792"/>
      <c r="AI9" s="903"/>
      <c r="AJ9" s="903"/>
    </row>
    <row r="10" spans="1:45" s="429" customFormat="1" ht="16.5" customHeight="1" x14ac:dyDescent="0.2">
      <c r="A10" s="428"/>
      <c r="C10" s="904" t="s">
        <v>292</v>
      </c>
      <c r="D10" s="905"/>
      <c r="E10" s="905"/>
      <c r="F10" s="430"/>
      <c r="H10" s="833" t="s">
        <v>482</v>
      </c>
      <c r="I10" s="906"/>
      <c r="J10" s="855"/>
      <c r="L10" s="849" t="s">
        <v>107</v>
      </c>
      <c r="M10" s="325"/>
      <c r="N10" s="846" t="s">
        <v>7</v>
      </c>
      <c r="P10" s="850" t="s">
        <v>32</v>
      </c>
      <c r="Q10" s="437"/>
      <c r="R10" s="945" t="s">
        <v>105</v>
      </c>
      <c r="S10" s="945"/>
      <c r="V10" s="907"/>
      <c r="W10" s="852"/>
      <c r="X10" s="852"/>
      <c r="Y10" s="852"/>
      <c r="Z10" s="852"/>
      <c r="AA10" s="903"/>
      <c r="AB10" s="903"/>
      <c r="AC10" s="792"/>
      <c r="AD10" s="792"/>
      <c r="AE10" s="792"/>
      <c r="AF10" s="792"/>
      <c r="AG10" s="792"/>
      <c r="AH10" s="792"/>
      <c r="AI10" s="903"/>
      <c r="AJ10" s="903"/>
    </row>
    <row r="11" spans="1:45" ht="16.5" customHeight="1" x14ac:dyDescent="0.2">
      <c r="A11" s="428"/>
      <c r="B11" s="429"/>
      <c r="C11" s="428"/>
      <c r="D11" s="430"/>
      <c r="E11" s="430"/>
      <c r="F11" s="430"/>
      <c r="G11" s="429"/>
      <c r="H11" s="277"/>
      <c r="I11" s="431"/>
      <c r="J11" s="432"/>
      <c r="K11" s="429"/>
      <c r="L11" s="433"/>
      <c r="M11" s="434"/>
      <c r="N11" s="435"/>
      <c r="O11" s="429"/>
      <c r="P11" s="436"/>
      <c r="Q11" s="437"/>
      <c r="R11" s="438"/>
      <c r="S11" s="439"/>
      <c r="V11" s="441"/>
      <c r="W11" s="442"/>
      <c r="X11" s="442"/>
      <c r="Y11" s="442"/>
      <c r="Z11" s="442"/>
    </row>
    <row r="12" spans="1:45" ht="16.5" customHeight="1" x14ac:dyDescent="0.2">
      <c r="P12" s="445"/>
      <c r="AC12" s="791" t="s">
        <v>10</v>
      </c>
      <c r="AD12" s="792">
        <v>1250</v>
      </c>
      <c r="AE12" s="792">
        <v>2500</v>
      </c>
      <c r="AF12" s="792">
        <v>5000</v>
      </c>
      <c r="AG12" s="792">
        <v>10000</v>
      </c>
      <c r="AH12" s="791" t="s">
        <v>91</v>
      </c>
      <c r="AI12" s="793"/>
    </row>
    <row r="13" spans="1:45" ht="16.5" customHeight="1" x14ac:dyDescent="0.25">
      <c r="B13" s="449"/>
      <c r="C13" s="450" t="s">
        <v>391</v>
      </c>
      <c r="D13" s="451"/>
      <c r="E13" s="452"/>
      <c r="F13" s="452"/>
      <c r="G13" s="452"/>
      <c r="H13" s="452"/>
      <c r="I13" s="452"/>
      <c r="J13" s="452"/>
      <c r="K13" s="451"/>
      <c r="L13" s="453"/>
      <c r="M13" s="451"/>
      <c r="N13" s="451"/>
      <c r="P13" s="445"/>
      <c r="Z13" s="531"/>
      <c r="AA13" s="531"/>
      <c r="AC13" s="792">
        <v>1250</v>
      </c>
      <c r="AD13" s="792">
        <v>2500</v>
      </c>
      <c r="AE13" s="792">
        <v>5000</v>
      </c>
      <c r="AF13" s="792">
        <v>10000</v>
      </c>
      <c r="AG13" s="792">
        <v>25000</v>
      </c>
      <c r="AH13" s="792">
        <v>25000</v>
      </c>
      <c r="AI13" s="794"/>
    </row>
    <row r="14" spans="1:45" ht="16.5" customHeight="1" x14ac:dyDescent="0.2">
      <c r="B14" s="449"/>
      <c r="C14" s="455"/>
      <c r="E14" s="455"/>
      <c r="F14" s="455"/>
      <c r="G14" s="455"/>
      <c r="H14" s="455"/>
      <c r="I14" s="455"/>
      <c r="J14" s="455"/>
      <c r="P14" s="445"/>
      <c r="T14" s="456"/>
      <c r="Z14" s="531" t="s">
        <v>149</v>
      </c>
      <c r="AA14" s="531"/>
      <c r="AC14" s="790">
        <v>1</v>
      </c>
      <c r="AD14" s="790">
        <v>2</v>
      </c>
      <c r="AE14" s="790">
        <v>3</v>
      </c>
      <c r="AF14" s="790">
        <v>4</v>
      </c>
      <c r="AG14" s="790">
        <v>5</v>
      </c>
      <c r="AH14" s="790">
        <v>6</v>
      </c>
      <c r="AI14" s="517"/>
    </row>
    <row r="15" spans="1:45" ht="16.5" customHeight="1" x14ac:dyDescent="0.2">
      <c r="B15" s="449"/>
      <c r="C15" s="455"/>
      <c r="D15" s="440" t="s">
        <v>222</v>
      </c>
      <c r="E15" s="455"/>
      <c r="F15" s="455"/>
      <c r="G15" s="455"/>
      <c r="H15" s="458"/>
      <c r="I15" s="455"/>
      <c r="J15" s="459"/>
      <c r="K15" s="460"/>
      <c r="L15" s="461">
        <f>IF(OR($A$1&lt;1,$A$1&gt;7),0,HLOOKUP($A$1,TABLE,AB15+1))</f>
        <v>7.9</v>
      </c>
      <c r="N15" s="462" t="s">
        <v>12</v>
      </c>
      <c r="P15" s="463">
        <f>IF(ISTEXT(L15),"   N/A",ABS(L15-H15))</f>
        <v>7.9</v>
      </c>
      <c r="R15" s="407" t="s">
        <v>20</v>
      </c>
      <c r="S15" s="407"/>
      <c r="T15" s="456"/>
      <c r="Z15" s="557" t="s">
        <v>53</v>
      </c>
      <c r="AA15" s="788" t="s">
        <v>12</v>
      </c>
      <c r="AB15" s="448">
        <v>1</v>
      </c>
      <c r="AC15" s="790">
        <v>7.9</v>
      </c>
      <c r="AD15" s="790">
        <v>13</v>
      </c>
      <c r="AE15" s="790">
        <v>20.399999999999999</v>
      </c>
      <c r="AF15" s="790">
        <v>39.799999999999997</v>
      </c>
      <c r="AG15" s="790">
        <v>78.5</v>
      </c>
      <c r="AH15" s="790">
        <v>269.5</v>
      </c>
    </row>
    <row r="16" spans="1:45" ht="16.5" customHeight="1" x14ac:dyDescent="0.2">
      <c r="B16" s="449"/>
      <c r="C16" s="455"/>
      <c r="D16" s="464" t="s">
        <v>509</v>
      </c>
      <c r="E16" s="455"/>
      <c r="F16" s="455"/>
      <c r="G16" s="455"/>
      <c r="H16" s="455"/>
      <c r="I16" s="455"/>
      <c r="J16" s="465"/>
      <c r="L16" s="461"/>
      <c r="N16" s="462"/>
      <c r="P16" s="463"/>
      <c r="R16" s="407"/>
      <c r="S16" s="407"/>
      <c r="T16" s="456"/>
      <c r="Z16" s="557" t="s">
        <v>46</v>
      </c>
      <c r="AA16" s="788" t="s">
        <v>12</v>
      </c>
      <c r="AB16" s="448">
        <v>2</v>
      </c>
      <c r="AC16" s="790">
        <v>132939</v>
      </c>
      <c r="AD16" s="790">
        <v>169889</v>
      </c>
      <c r="AE16" s="790">
        <v>188826</v>
      </c>
      <c r="AF16" s="790">
        <v>189667</v>
      </c>
      <c r="AG16" s="790">
        <v>206547</v>
      </c>
      <c r="AH16" s="790">
        <v>230893</v>
      </c>
    </row>
    <row r="17" spans="2:34" ht="16.5" customHeight="1" x14ac:dyDescent="0.2">
      <c r="B17" s="449"/>
      <c r="C17" s="455"/>
      <c r="E17" s="455"/>
      <c r="F17" s="455"/>
      <c r="G17" s="455"/>
      <c r="H17" s="455"/>
      <c r="I17" s="455"/>
      <c r="J17" s="465"/>
      <c r="P17" s="445"/>
      <c r="R17" s="466"/>
      <c r="S17" s="466"/>
      <c r="T17" s="456"/>
      <c r="Z17" s="557" t="s">
        <v>46</v>
      </c>
      <c r="AA17" s="788" t="s">
        <v>338</v>
      </c>
      <c r="AB17" s="448">
        <v>3</v>
      </c>
      <c r="AC17" s="790">
        <v>198072</v>
      </c>
      <c r="AD17" s="790">
        <v>294330</v>
      </c>
      <c r="AE17" s="790">
        <v>267349</v>
      </c>
      <c r="AF17" s="790">
        <v>246928</v>
      </c>
      <c r="AG17" s="790">
        <v>268897</v>
      </c>
      <c r="AH17" s="790">
        <v>299085</v>
      </c>
    </row>
    <row r="18" spans="2:34" ht="16.5" customHeight="1" x14ac:dyDescent="0.2">
      <c r="B18" s="449"/>
      <c r="C18" s="455"/>
      <c r="D18" s="462" t="s">
        <v>523</v>
      </c>
      <c r="E18" s="455"/>
      <c r="F18" s="455"/>
      <c r="G18" s="467" t="s">
        <v>19</v>
      </c>
      <c r="H18" s="468"/>
      <c r="I18" s="467"/>
      <c r="J18" s="459"/>
      <c r="L18" s="461">
        <f>IF(OR($A$1&lt;1,$A$1&gt;7),0,HLOOKUP($A$1,TABLE,AB16+1))</f>
        <v>132939</v>
      </c>
      <c r="N18" s="462" t="s">
        <v>12</v>
      </c>
      <c r="P18" s="469">
        <f>IF(ISTEXT(L18),"   N/A",ABS(L18-H18))</f>
        <v>132939</v>
      </c>
      <c r="R18" s="407" t="s">
        <v>20</v>
      </c>
      <c r="S18" s="407"/>
      <c r="T18" s="456"/>
      <c r="Z18" s="557" t="s">
        <v>123</v>
      </c>
      <c r="AA18" s="788" t="s">
        <v>12</v>
      </c>
      <c r="AB18" s="448">
        <v>4</v>
      </c>
      <c r="AC18" s="798">
        <v>64148</v>
      </c>
      <c r="AD18" s="790">
        <v>79309</v>
      </c>
      <c r="AE18" s="790">
        <v>106512</v>
      </c>
      <c r="AF18" s="790">
        <v>109188</v>
      </c>
      <c r="AG18" s="790">
        <v>126654</v>
      </c>
      <c r="AH18" s="790">
        <v>149749</v>
      </c>
    </row>
    <row r="19" spans="2:34" ht="16.5" customHeight="1" x14ac:dyDescent="0.2">
      <c r="B19" s="449"/>
      <c r="C19" s="455"/>
      <c r="E19" s="455"/>
      <c r="F19" s="455"/>
      <c r="G19" s="455"/>
      <c r="H19" s="455"/>
      <c r="I19" s="455"/>
      <c r="J19" s="465"/>
      <c r="L19" s="461">
        <f>IF(OR($A$1&lt;1,$A$1&gt;7),0,HLOOKUP($A$1,TABLE,AB17+1))</f>
        <v>198072</v>
      </c>
      <c r="N19" s="462" t="s">
        <v>338</v>
      </c>
      <c r="P19" s="469">
        <f>IF(ISTEXT(L19),"   N/A",ABS(L19-H18))</f>
        <v>198072</v>
      </c>
      <c r="R19" s="407" t="s">
        <v>20</v>
      </c>
      <c r="S19" s="407"/>
      <c r="T19" s="456"/>
      <c r="Z19" s="557" t="s">
        <v>123</v>
      </c>
      <c r="AA19" s="788" t="s">
        <v>338</v>
      </c>
      <c r="AB19" s="448">
        <v>5</v>
      </c>
      <c r="AC19" s="790">
        <v>32233</v>
      </c>
      <c r="AD19" s="790">
        <v>48574</v>
      </c>
      <c r="AE19" s="790">
        <v>69264</v>
      </c>
      <c r="AF19" s="790">
        <v>80239</v>
      </c>
      <c r="AG19" s="790">
        <v>93107</v>
      </c>
      <c r="AH19" s="790">
        <v>114723</v>
      </c>
    </row>
    <row r="20" spans="2:34" ht="16.5" customHeight="1" x14ac:dyDescent="0.2">
      <c r="B20" s="449"/>
      <c r="C20" s="455"/>
      <c r="D20" s="462"/>
      <c r="E20" s="455"/>
      <c r="F20" s="455"/>
      <c r="G20" s="455"/>
      <c r="H20" s="455"/>
      <c r="I20" s="455"/>
      <c r="J20" s="465"/>
      <c r="L20" s="470"/>
      <c r="P20" s="469"/>
      <c r="R20" s="466"/>
      <c r="S20" s="466"/>
      <c r="T20" s="456"/>
      <c r="Z20" s="557" t="s">
        <v>47</v>
      </c>
      <c r="AA20" s="788" t="s">
        <v>12</v>
      </c>
      <c r="AB20" s="448">
        <v>6</v>
      </c>
      <c r="AC20" s="790">
        <v>68792</v>
      </c>
      <c r="AD20" s="790">
        <v>90580</v>
      </c>
      <c r="AE20" s="790">
        <v>82314</v>
      </c>
      <c r="AF20" s="790">
        <v>80479</v>
      </c>
      <c r="AG20" s="790">
        <v>79894</v>
      </c>
      <c r="AH20" s="790">
        <v>81144</v>
      </c>
    </row>
    <row r="21" spans="2:34" ht="16.5" customHeight="1" x14ac:dyDescent="0.2">
      <c r="B21" s="449"/>
      <c r="C21" s="455"/>
      <c r="D21" s="462" t="s">
        <v>524</v>
      </c>
      <c r="E21" s="455"/>
      <c r="F21" s="455"/>
      <c r="G21" s="467" t="s">
        <v>19</v>
      </c>
      <c r="H21" s="468"/>
      <c r="I21" s="467"/>
      <c r="J21" s="459"/>
      <c r="L21" s="461">
        <f>IF(OR($A$1&lt;1,$A$1&gt;7),0,HLOOKUP($A$1,TABLE,AB18+1))</f>
        <v>64148</v>
      </c>
      <c r="N21" s="462" t="s">
        <v>12</v>
      </c>
      <c r="P21" s="469">
        <f>IF(ISTEXT(L21),"   N/A",ABS(L21-H21))</f>
        <v>64148</v>
      </c>
      <c r="R21" s="407"/>
      <c r="S21" s="407"/>
      <c r="T21" s="456"/>
      <c r="Z21" s="557" t="s">
        <v>47</v>
      </c>
      <c r="AA21" s="788" t="s">
        <v>338</v>
      </c>
      <c r="AB21" s="448">
        <v>7</v>
      </c>
      <c r="AC21" s="790">
        <v>128955</v>
      </c>
      <c r="AD21" s="790">
        <v>190575</v>
      </c>
      <c r="AE21" s="790">
        <v>133571</v>
      </c>
      <c r="AF21" s="790">
        <v>117873</v>
      </c>
      <c r="AG21" s="790">
        <v>111479</v>
      </c>
      <c r="AH21" s="790">
        <v>110496</v>
      </c>
    </row>
    <row r="22" spans="2:34" ht="16.5" customHeight="1" x14ac:dyDescent="0.2">
      <c r="B22" s="449"/>
      <c r="C22" s="455"/>
      <c r="E22" s="455"/>
      <c r="F22" s="455"/>
      <c r="G22" s="455"/>
      <c r="H22" s="455"/>
      <c r="I22" s="455"/>
      <c r="J22" s="465"/>
      <c r="L22" s="461">
        <f>IF(OR($A$1&lt;1,$A$1&gt;7),0,HLOOKUP($A$1,TABLE,AB19+1))</f>
        <v>32233</v>
      </c>
      <c r="N22" s="462" t="s">
        <v>338</v>
      </c>
      <c r="P22" s="469">
        <f>IF(ISTEXT(L22),"   N/A",ABS(L22-H21))</f>
        <v>32233</v>
      </c>
      <c r="R22" s="407"/>
      <c r="S22" s="407"/>
      <c r="T22" s="456"/>
      <c r="Z22" s="557" t="s">
        <v>398</v>
      </c>
      <c r="AA22" s="788"/>
      <c r="AB22" s="448">
        <v>8</v>
      </c>
      <c r="AC22" s="790">
        <v>0.2</v>
      </c>
      <c r="AD22" s="790">
        <v>0.4</v>
      </c>
      <c r="AE22" s="790">
        <v>0.4</v>
      </c>
      <c r="AF22" s="790">
        <v>0.70882400000000001</v>
      </c>
      <c r="AG22" s="790">
        <v>1.3131429999999999</v>
      </c>
      <c r="AH22" s="790">
        <v>3.7154389999999999</v>
      </c>
    </row>
    <row r="23" spans="2:34" ht="16.5" customHeight="1" x14ac:dyDescent="0.2">
      <c r="B23" s="449"/>
      <c r="C23" s="455"/>
      <c r="E23" s="455"/>
      <c r="F23" s="455"/>
      <c r="G23" s="455"/>
      <c r="H23" s="455"/>
      <c r="I23" s="455"/>
      <c r="J23" s="465"/>
      <c r="L23" s="470"/>
      <c r="P23" s="469"/>
      <c r="R23" s="466"/>
      <c r="S23" s="466"/>
      <c r="T23" s="456"/>
      <c r="Z23" s="557" t="s">
        <v>399</v>
      </c>
      <c r="AA23" s="788"/>
      <c r="AB23" s="448">
        <v>9</v>
      </c>
      <c r="AC23" s="790">
        <v>0.5</v>
      </c>
      <c r="AD23" s="790">
        <v>0.8</v>
      </c>
      <c r="AE23" s="790">
        <v>0.9</v>
      </c>
      <c r="AF23" s="790">
        <v>1.6069770000000001</v>
      </c>
      <c r="AG23" s="790">
        <v>3.3244989999999999</v>
      </c>
      <c r="AH23" s="790">
        <v>8.3577499999999993</v>
      </c>
    </row>
    <row r="24" spans="2:34" ht="16.5" customHeight="1" x14ac:dyDescent="0.2">
      <c r="B24" s="449"/>
      <c r="C24" s="455"/>
      <c r="D24" s="462" t="s">
        <v>525</v>
      </c>
      <c r="E24" s="455"/>
      <c r="F24" s="455"/>
      <c r="G24" s="467" t="s">
        <v>19</v>
      </c>
      <c r="H24" s="952">
        <f>H18-H21</f>
        <v>0</v>
      </c>
      <c r="I24" s="467"/>
      <c r="J24" s="459"/>
      <c r="L24" s="461">
        <f>IF(OR($A$1&lt;1,$A$1&gt;7),0,HLOOKUP($A$1,TABLE,AB20+1))</f>
        <v>68792</v>
      </c>
      <c r="N24" s="462" t="s">
        <v>12</v>
      </c>
      <c r="P24" s="469">
        <f>IF(ISTEXT(L24),"   N/A",ABS(L24-H24))</f>
        <v>68792</v>
      </c>
      <c r="R24" s="407"/>
      <c r="S24" s="407"/>
      <c r="T24" s="456"/>
      <c r="Z24" s="557" t="s">
        <v>400</v>
      </c>
      <c r="AA24" s="788"/>
      <c r="AB24" s="448">
        <v>10</v>
      </c>
      <c r="AC24" s="790">
        <v>0.4</v>
      </c>
      <c r="AD24" s="790">
        <v>1.1000000000000001</v>
      </c>
      <c r="AE24" s="790">
        <v>1.5</v>
      </c>
      <c r="AF24" s="790">
        <v>1.3968970000000001</v>
      </c>
      <c r="AG24" s="790">
        <v>2.9542860000000002</v>
      </c>
      <c r="AH24" s="790">
        <v>9.2374189999999992</v>
      </c>
    </row>
    <row r="25" spans="2:34" ht="16.5" customHeight="1" x14ac:dyDescent="0.2">
      <c r="B25" s="449"/>
      <c r="C25" s="455"/>
      <c r="E25" s="455"/>
      <c r="F25" s="455"/>
      <c r="G25" s="455"/>
      <c r="H25" s="455"/>
      <c r="I25" s="455"/>
      <c r="J25" s="455"/>
      <c r="L25" s="461">
        <f>IF(OR($A$1&lt;1,$A$1&gt;7),0,HLOOKUP($A$1,TABLE,AB21+1))</f>
        <v>128955</v>
      </c>
      <c r="N25" s="462" t="s">
        <v>338</v>
      </c>
      <c r="P25" s="469">
        <f>IF(ISTEXT(L25),"   N/A",ABS(L25-H24))</f>
        <v>128955</v>
      </c>
      <c r="R25" s="407"/>
      <c r="S25" s="407"/>
      <c r="T25" s="456"/>
      <c r="Z25" s="557" t="s">
        <v>401</v>
      </c>
      <c r="AA25" s="788" t="s">
        <v>178</v>
      </c>
      <c r="AB25" s="448">
        <v>11</v>
      </c>
      <c r="AC25" s="790">
        <v>1.3</v>
      </c>
      <c r="AD25" s="790">
        <v>3</v>
      </c>
      <c r="AE25" s="790">
        <v>5.8</v>
      </c>
      <c r="AF25" s="790">
        <v>11.2</v>
      </c>
      <c r="AG25" s="790">
        <v>22.7</v>
      </c>
      <c r="AH25" s="790">
        <v>85.4</v>
      </c>
    </row>
    <row r="26" spans="2:34" ht="16.5" customHeight="1" x14ac:dyDescent="0.2">
      <c r="B26" s="449"/>
      <c r="C26" s="471"/>
      <c r="D26" s="449"/>
      <c r="E26" s="449"/>
      <c r="F26" s="449"/>
      <c r="G26" s="449"/>
      <c r="H26" s="449"/>
      <c r="I26" s="449"/>
      <c r="J26" s="449"/>
      <c r="L26" s="470"/>
      <c r="N26" s="462"/>
      <c r="P26" s="469"/>
      <c r="R26" s="466"/>
      <c r="S26" s="466"/>
      <c r="T26" s="472"/>
      <c r="Z26" s="557" t="s">
        <v>401</v>
      </c>
      <c r="AA26" s="788" t="s">
        <v>180</v>
      </c>
      <c r="AB26" s="448">
        <v>12</v>
      </c>
      <c r="AC26" s="798">
        <v>1.9</v>
      </c>
      <c r="AD26" s="798">
        <v>3</v>
      </c>
      <c r="AE26" s="798">
        <v>4.2</v>
      </c>
      <c r="AF26" s="798">
        <v>7.9</v>
      </c>
      <c r="AG26" s="798">
        <v>11.9</v>
      </c>
      <c r="AH26" s="798">
        <v>18.100000000000001</v>
      </c>
    </row>
    <row r="27" spans="2:34" ht="16.5" customHeight="1" x14ac:dyDescent="0.25">
      <c r="C27" s="473" t="s">
        <v>387</v>
      </c>
      <c r="P27" s="445"/>
      <c r="R27" s="466"/>
      <c r="S27" s="466"/>
      <c r="W27" s="474"/>
      <c r="Z27" s="557" t="s">
        <v>401</v>
      </c>
      <c r="AA27" s="448" t="s">
        <v>463</v>
      </c>
      <c r="AB27" s="448">
        <v>13</v>
      </c>
      <c r="AC27" s="790">
        <v>0.3</v>
      </c>
      <c r="AD27" s="790">
        <v>0.3</v>
      </c>
      <c r="AE27" s="790">
        <v>0.8</v>
      </c>
      <c r="AF27" s="790">
        <v>0.9</v>
      </c>
      <c r="AG27" s="790">
        <v>1.9</v>
      </c>
      <c r="AH27" s="790">
        <v>7.8</v>
      </c>
    </row>
    <row r="28" spans="2:34" ht="16.5" customHeight="1" x14ac:dyDescent="0.2">
      <c r="P28" s="445"/>
      <c r="R28" s="466"/>
      <c r="S28" s="466"/>
      <c r="W28" s="474"/>
      <c r="Z28" s="557" t="s">
        <v>401</v>
      </c>
      <c r="AA28" s="448" t="s">
        <v>464</v>
      </c>
      <c r="AB28" s="448">
        <v>14</v>
      </c>
      <c r="AC28" s="790">
        <v>0.3</v>
      </c>
      <c r="AD28" s="790">
        <v>0.5</v>
      </c>
      <c r="AE28" s="790">
        <v>0.8</v>
      </c>
      <c r="AF28" s="790">
        <v>0.6</v>
      </c>
      <c r="AG28" s="790">
        <v>1</v>
      </c>
      <c r="AH28" s="790">
        <v>1.3</v>
      </c>
    </row>
    <row r="29" spans="2:34" ht="16.5" customHeight="1" x14ac:dyDescent="0.2">
      <c r="D29" s="440" t="s">
        <v>388</v>
      </c>
      <c r="H29" s="475"/>
      <c r="L29" s="461">
        <f>IF(OR($A$1&lt;1,$A$1&gt;7),0,HLOOKUP($A$1,TABLE,AB22+1))</f>
        <v>0.2</v>
      </c>
      <c r="N29" s="462" t="s">
        <v>12</v>
      </c>
      <c r="P29" s="463">
        <f>IF(ISTEXT(L29),"   N/A",ABS(L29-H29))</f>
        <v>0.2</v>
      </c>
      <c r="R29" s="407"/>
      <c r="S29" s="407"/>
      <c r="W29" s="474"/>
      <c r="Z29" s="557" t="s">
        <v>401</v>
      </c>
      <c r="AA29" s="788" t="s">
        <v>452</v>
      </c>
      <c r="AB29" s="448">
        <v>15</v>
      </c>
      <c r="AC29" s="798">
        <v>0.5</v>
      </c>
      <c r="AD29" s="798">
        <v>0.7</v>
      </c>
      <c r="AE29" s="798">
        <v>0.7</v>
      </c>
      <c r="AF29" s="798">
        <v>1.8</v>
      </c>
      <c r="AG29" s="798">
        <v>2.4</v>
      </c>
      <c r="AH29" s="798">
        <v>8</v>
      </c>
    </row>
    <row r="30" spans="2:34" ht="16.5" customHeight="1" x14ac:dyDescent="0.2">
      <c r="P30" s="445"/>
      <c r="R30" s="466"/>
      <c r="S30" s="466"/>
      <c r="W30" s="474"/>
      <c r="Z30" s="557" t="s">
        <v>401</v>
      </c>
      <c r="AA30" s="788" t="s">
        <v>395</v>
      </c>
      <c r="AB30" s="448">
        <v>16</v>
      </c>
      <c r="AC30" s="798">
        <v>0.2</v>
      </c>
      <c r="AD30" s="798">
        <v>0.9</v>
      </c>
      <c r="AE30" s="798">
        <v>1.3</v>
      </c>
      <c r="AF30" s="798">
        <v>3.2</v>
      </c>
      <c r="AG30" s="798">
        <v>8.4</v>
      </c>
      <c r="AH30" s="798">
        <v>36.700000000000003</v>
      </c>
    </row>
    <row r="31" spans="2:34" ht="16.5" customHeight="1" x14ac:dyDescent="0.2">
      <c r="D31" s="440" t="s">
        <v>389</v>
      </c>
      <c r="H31" s="475"/>
      <c r="L31" s="461">
        <f>IF(OR($A$1&lt;1,$A$1&gt;7),0,HLOOKUP($A$1,TABLE,AB23+1))</f>
        <v>0.5</v>
      </c>
      <c r="N31" s="462" t="s">
        <v>12</v>
      </c>
      <c r="P31" s="469">
        <f>IF(ISTEXT(L31),"   N/A",ABS(L31-H31))</f>
        <v>0.5</v>
      </c>
      <c r="R31" s="407"/>
      <c r="S31" s="407"/>
      <c r="W31" s="474"/>
      <c r="Y31" s="886"/>
      <c r="Z31" s="557" t="s">
        <v>401</v>
      </c>
      <c r="AA31" s="788" t="s">
        <v>453</v>
      </c>
      <c r="AB31" s="448">
        <v>17</v>
      </c>
      <c r="AC31" s="798" t="s">
        <v>15</v>
      </c>
      <c r="AD31" s="798" t="s">
        <v>15</v>
      </c>
      <c r="AE31" s="798" t="s">
        <v>15</v>
      </c>
      <c r="AF31" s="798">
        <v>0.9</v>
      </c>
      <c r="AG31" s="798">
        <v>3.9</v>
      </c>
      <c r="AH31" s="798">
        <v>8.3000000000000007</v>
      </c>
    </row>
    <row r="32" spans="2:34" ht="16.5" customHeight="1" x14ac:dyDescent="0.2">
      <c r="P32" s="445"/>
      <c r="R32" s="466"/>
      <c r="S32" s="466"/>
      <c r="W32" s="474"/>
      <c r="Z32" s="557" t="s">
        <v>403</v>
      </c>
      <c r="AA32" s="788" t="s">
        <v>178</v>
      </c>
      <c r="AB32" s="448">
        <v>18</v>
      </c>
      <c r="AC32" s="887">
        <v>352314</v>
      </c>
      <c r="AD32" s="888">
        <v>383992</v>
      </c>
      <c r="AE32" s="887">
        <v>394243</v>
      </c>
      <c r="AF32" s="887">
        <v>385927</v>
      </c>
      <c r="AG32" s="887">
        <v>396240</v>
      </c>
      <c r="AH32" s="887">
        <v>461509</v>
      </c>
    </row>
    <row r="33" spans="1:38" ht="16.5" customHeight="1" x14ac:dyDescent="0.2">
      <c r="D33" s="440" t="s">
        <v>390</v>
      </c>
      <c r="H33" s="475"/>
      <c r="L33" s="461">
        <f>IF(OR($A$1&lt;1,$A$1&gt;7),0,HLOOKUP($A$1,TABLE,AB24+1))</f>
        <v>0.4</v>
      </c>
      <c r="N33" s="462" t="s">
        <v>12</v>
      </c>
      <c r="P33" s="463">
        <f>IF(ISTEXT(L33),"   N/A",ABS(L33-H33))</f>
        <v>0.4</v>
      </c>
      <c r="R33" s="407"/>
      <c r="S33" s="407"/>
      <c r="W33" s="474"/>
      <c r="Z33" s="557" t="s">
        <v>403</v>
      </c>
      <c r="AA33" s="788" t="s">
        <v>180</v>
      </c>
      <c r="AB33" s="448">
        <v>19</v>
      </c>
      <c r="AC33" s="887">
        <v>292299</v>
      </c>
      <c r="AD33" s="887">
        <v>243048</v>
      </c>
      <c r="AE33" s="888">
        <v>225495</v>
      </c>
      <c r="AF33" s="887">
        <v>230972</v>
      </c>
      <c r="AG33" s="887">
        <v>251347</v>
      </c>
      <c r="AH33" s="887">
        <v>258765</v>
      </c>
    </row>
    <row r="34" spans="1:38" s="476" customFormat="1" ht="16.5" customHeight="1" x14ac:dyDescent="0.2">
      <c r="A34" s="440"/>
      <c r="B34" s="440"/>
      <c r="C34" s="440"/>
      <c r="D34" s="440"/>
      <c r="E34" s="440"/>
      <c r="F34" s="440"/>
      <c r="G34" s="440"/>
      <c r="H34" s="440"/>
      <c r="I34" s="440"/>
      <c r="J34" s="440"/>
      <c r="K34" s="440"/>
      <c r="L34" s="444"/>
      <c r="M34" s="440"/>
      <c r="N34" s="440"/>
      <c r="O34" s="440"/>
      <c r="P34" s="447"/>
      <c r="Q34" s="446"/>
      <c r="R34" s="466"/>
      <c r="S34" s="466"/>
      <c r="T34" s="440"/>
      <c r="U34" s="440"/>
      <c r="V34" s="440"/>
      <c r="W34" s="474"/>
      <c r="X34" s="448"/>
      <c r="Y34" s="889"/>
      <c r="Z34" s="557" t="s">
        <v>403</v>
      </c>
      <c r="AA34" s="448" t="s">
        <v>463</v>
      </c>
      <c r="AB34" s="448">
        <v>20</v>
      </c>
      <c r="AC34" s="887">
        <v>2661835</v>
      </c>
      <c r="AD34" s="887">
        <v>4080656</v>
      </c>
      <c r="AE34" s="888">
        <v>3790867</v>
      </c>
      <c r="AF34" s="887">
        <v>6439596</v>
      </c>
      <c r="AG34" s="887">
        <v>6099112</v>
      </c>
      <c r="AH34" s="887">
        <v>7349481</v>
      </c>
      <c r="AI34" s="448"/>
      <c r="AJ34" s="448"/>
      <c r="AK34" s="440"/>
      <c r="AL34" s="440"/>
    </row>
    <row r="35" spans="1:38" ht="16.5" customHeight="1" x14ac:dyDescent="0.2">
      <c r="D35" s="451" t="s">
        <v>392</v>
      </c>
      <c r="R35" s="466"/>
      <c r="S35" s="466"/>
      <c r="W35" s="474"/>
      <c r="Z35" s="557" t="s">
        <v>403</v>
      </c>
      <c r="AA35" s="448" t="s">
        <v>464</v>
      </c>
      <c r="AB35" s="448">
        <v>21</v>
      </c>
      <c r="AC35" s="887">
        <v>1730256</v>
      </c>
      <c r="AD35" s="887">
        <v>1703207</v>
      </c>
      <c r="AE35" s="888">
        <v>1530572</v>
      </c>
      <c r="AF35" s="887">
        <v>3464399</v>
      </c>
      <c r="AG35" s="887">
        <v>5504768</v>
      </c>
      <c r="AH35" s="887">
        <v>7388539</v>
      </c>
    </row>
    <row r="36" spans="1:38" ht="16.5" customHeight="1" x14ac:dyDescent="0.2">
      <c r="R36" s="466"/>
      <c r="S36" s="466"/>
      <c r="W36" s="474"/>
      <c r="Z36" s="557" t="s">
        <v>403</v>
      </c>
      <c r="AA36" s="788" t="s">
        <v>452</v>
      </c>
      <c r="AB36" s="448">
        <v>22</v>
      </c>
      <c r="AC36" s="887" t="s">
        <v>15</v>
      </c>
      <c r="AD36" s="887">
        <v>2726442</v>
      </c>
      <c r="AE36" s="888">
        <v>7903002</v>
      </c>
      <c r="AF36" s="887">
        <v>4886914</v>
      </c>
      <c r="AG36" s="887">
        <v>5849472</v>
      </c>
      <c r="AH36" s="887">
        <v>14607735</v>
      </c>
    </row>
    <row r="37" spans="1:38" ht="16.5" customHeight="1" x14ac:dyDescent="0.2">
      <c r="D37" s="440" t="s">
        <v>393</v>
      </c>
      <c r="R37" s="466"/>
      <c r="S37" s="466"/>
      <c r="W37" s="474"/>
      <c r="Z37" s="557" t="s">
        <v>403</v>
      </c>
      <c r="AA37" s="788" t="s">
        <v>395</v>
      </c>
      <c r="AB37" s="448">
        <v>23</v>
      </c>
      <c r="AC37" s="887">
        <v>274997</v>
      </c>
      <c r="AD37" s="888">
        <v>293774</v>
      </c>
      <c r="AE37" s="888">
        <v>330528</v>
      </c>
      <c r="AF37" s="887">
        <v>461769</v>
      </c>
      <c r="AG37" s="887">
        <v>468791</v>
      </c>
      <c r="AH37" s="887">
        <v>550275</v>
      </c>
    </row>
    <row r="38" spans="1:38" ht="16.5" customHeight="1" x14ac:dyDescent="0.2">
      <c r="R38" s="466"/>
      <c r="S38" s="466"/>
      <c r="W38" s="474"/>
      <c r="Y38" s="886"/>
      <c r="Z38" s="557" t="s">
        <v>403</v>
      </c>
      <c r="AA38" s="788" t="s">
        <v>453</v>
      </c>
      <c r="AB38" s="448">
        <v>24</v>
      </c>
      <c r="AC38" s="890" t="s">
        <v>15</v>
      </c>
      <c r="AD38" s="891" t="s">
        <v>15</v>
      </c>
      <c r="AE38" s="891" t="s">
        <v>15</v>
      </c>
      <c r="AF38" s="891">
        <v>2082084</v>
      </c>
      <c r="AG38" s="891">
        <v>2636653</v>
      </c>
      <c r="AH38" s="891">
        <v>4300064</v>
      </c>
    </row>
    <row r="39" spans="1:38" ht="16.5" customHeight="1" x14ac:dyDescent="0.2">
      <c r="D39" s="477" t="s">
        <v>394</v>
      </c>
      <c r="H39" s="475"/>
      <c r="L39" s="461">
        <f>IF(OR($A$1&lt;1,$A$1&gt;7),0,HLOOKUP($A$1,TABLE,AB25+1))</f>
        <v>1.3</v>
      </c>
      <c r="N39" s="462" t="s">
        <v>12</v>
      </c>
      <c r="P39" s="463">
        <f>IF(ISTEXT(L39),"   N/A",ABS(L39-H39))</f>
        <v>1.3</v>
      </c>
      <c r="R39" s="407"/>
      <c r="S39" s="407"/>
      <c r="W39" s="474"/>
      <c r="Z39" s="557" t="s">
        <v>404</v>
      </c>
      <c r="AA39" s="788" t="s">
        <v>178</v>
      </c>
      <c r="AB39" s="448">
        <v>25</v>
      </c>
      <c r="AC39" s="790">
        <v>25.4</v>
      </c>
      <c r="AD39" s="797">
        <v>21.5</v>
      </c>
      <c r="AE39" s="797">
        <v>18.399999999999999</v>
      </c>
      <c r="AF39" s="790">
        <v>17.299999999999997</v>
      </c>
      <c r="AG39" s="790">
        <v>17.599999999999998</v>
      </c>
      <c r="AH39" s="790">
        <v>18.3</v>
      </c>
    </row>
    <row r="40" spans="1:38" ht="16.5" customHeight="1" x14ac:dyDescent="0.2">
      <c r="D40" s="477"/>
      <c r="R40" s="466"/>
      <c r="S40" s="466"/>
      <c r="W40" s="474"/>
      <c r="Z40" s="557" t="s">
        <v>404</v>
      </c>
      <c r="AA40" s="788" t="s">
        <v>180</v>
      </c>
      <c r="AB40" s="448">
        <v>26</v>
      </c>
      <c r="AC40" s="790">
        <v>19</v>
      </c>
      <c r="AD40" s="790">
        <v>23.3</v>
      </c>
      <c r="AE40" s="790">
        <v>34.599999999999994</v>
      </c>
      <c r="AF40" s="790">
        <v>24.099999999999998</v>
      </c>
      <c r="AG40" s="790">
        <v>24.3</v>
      </c>
      <c r="AH40" s="790">
        <v>27.3</v>
      </c>
    </row>
    <row r="41" spans="1:38" ht="16.5" customHeight="1" x14ac:dyDescent="0.2">
      <c r="D41" s="477" t="s">
        <v>146</v>
      </c>
      <c r="H41" s="475"/>
      <c r="L41" s="461">
        <f>IF(OR($A$1&lt;1,$A$1&gt;7),0,HLOOKUP($A$1,TABLE,AB26+1))</f>
        <v>1.9</v>
      </c>
      <c r="N41" s="462" t="s">
        <v>12</v>
      </c>
      <c r="P41" s="463">
        <f>IF(ISTEXT(L41),"   N/A",ABS(L41-H41))</f>
        <v>1.9</v>
      </c>
      <c r="R41" s="407"/>
      <c r="S41" s="407"/>
      <c r="W41" s="474"/>
      <c r="Z41" s="557" t="s">
        <v>404</v>
      </c>
      <c r="AA41" s="448" t="s">
        <v>463</v>
      </c>
      <c r="AB41" s="448">
        <v>27</v>
      </c>
      <c r="AC41" s="790">
        <v>0.5</v>
      </c>
      <c r="AD41" s="790">
        <v>1.5</v>
      </c>
      <c r="AE41" s="790">
        <v>1.0999999999999999</v>
      </c>
      <c r="AF41" s="790">
        <v>1.4000000000000001</v>
      </c>
      <c r="AG41" s="790">
        <v>1.6</v>
      </c>
      <c r="AH41" s="790">
        <v>1.7999999999999998</v>
      </c>
    </row>
    <row r="42" spans="1:38" ht="16.5" customHeight="1" x14ac:dyDescent="0.2">
      <c r="D42" s="477"/>
      <c r="R42" s="466"/>
      <c r="S42" s="466"/>
      <c r="W42" s="474"/>
      <c r="Z42" s="557" t="s">
        <v>404</v>
      </c>
      <c r="AA42" s="448" t="s">
        <v>464</v>
      </c>
      <c r="AB42" s="448">
        <v>28</v>
      </c>
      <c r="AC42" s="790">
        <v>0.89999999999999991</v>
      </c>
      <c r="AD42" s="790">
        <v>3.2</v>
      </c>
      <c r="AE42" s="790">
        <v>4.3999999999999995</v>
      </c>
      <c r="AF42" s="790">
        <v>2.1999999999999997</v>
      </c>
      <c r="AG42" s="790">
        <v>1.4000000000000001</v>
      </c>
      <c r="AH42" s="790">
        <v>1.5</v>
      </c>
    </row>
    <row r="43" spans="1:38" ht="16.5" customHeight="1" x14ac:dyDescent="0.2">
      <c r="D43" s="477" t="s">
        <v>465</v>
      </c>
      <c r="H43" s="475"/>
      <c r="L43" s="461">
        <f>IF(OR($A$1&lt;1,$A$1&gt;7),0,HLOOKUP($A$1,TABLE,AB27+1))</f>
        <v>0.3</v>
      </c>
      <c r="N43" s="462" t="s">
        <v>12</v>
      </c>
      <c r="P43" s="463">
        <f>IF(ISTEXT(L43),"   N/A",ABS(L43-H43))</f>
        <v>0.3</v>
      </c>
      <c r="R43" s="407"/>
      <c r="S43" s="407"/>
      <c r="W43" s="474"/>
      <c r="Z43" s="557" t="s">
        <v>404</v>
      </c>
      <c r="AA43" s="788" t="s">
        <v>452</v>
      </c>
      <c r="AB43" s="448">
        <v>29</v>
      </c>
      <c r="AC43" s="790" t="s">
        <v>15</v>
      </c>
      <c r="AD43" s="790">
        <v>1.6</v>
      </c>
      <c r="AE43" s="790">
        <v>1.5</v>
      </c>
      <c r="AF43" s="790">
        <v>1.7999999999999998</v>
      </c>
      <c r="AG43" s="790">
        <v>2</v>
      </c>
      <c r="AH43" s="790">
        <v>2</v>
      </c>
    </row>
    <row r="44" spans="1:38" ht="16.5" customHeight="1" x14ac:dyDescent="0.2">
      <c r="D44" s="477"/>
      <c r="R44" s="466"/>
      <c r="S44" s="466"/>
      <c r="W44" s="474"/>
      <c r="Y44" s="886"/>
      <c r="Z44" s="557" t="s">
        <v>404</v>
      </c>
      <c r="AA44" s="788" t="s">
        <v>395</v>
      </c>
      <c r="AB44" s="448">
        <v>30</v>
      </c>
      <c r="AC44" s="797">
        <v>10.299999999999999</v>
      </c>
      <c r="AD44" s="790">
        <v>19.900000000000002</v>
      </c>
      <c r="AE44" s="790">
        <v>17.5</v>
      </c>
      <c r="AF44" s="790">
        <v>17.2</v>
      </c>
      <c r="AG44" s="790">
        <v>15.7</v>
      </c>
      <c r="AH44" s="790">
        <v>18.099999999999998</v>
      </c>
    </row>
    <row r="45" spans="1:38" ht="16.5" customHeight="1" x14ac:dyDescent="0.2">
      <c r="D45" s="477" t="s">
        <v>464</v>
      </c>
      <c r="H45" s="475"/>
      <c r="L45" s="461">
        <f>IF(OR($A$1&lt;1,$A$1&gt;7),0,HLOOKUP($A$1,TABLE,AB28+1))</f>
        <v>0.3</v>
      </c>
      <c r="N45" s="462" t="s">
        <v>12</v>
      </c>
      <c r="P45" s="463">
        <f>IF(ISTEXT(L45),"   N/A",ABS(L45-H45))</f>
        <v>0.3</v>
      </c>
      <c r="R45" s="407"/>
      <c r="S45" s="407"/>
      <c r="W45" s="474"/>
      <c r="Y45" s="886"/>
      <c r="Z45" s="557" t="s">
        <v>404</v>
      </c>
      <c r="AA45" s="788" t="s">
        <v>453</v>
      </c>
      <c r="AB45" s="448">
        <v>31</v>
      </c>
      <c r="AC45" s="797" t="s">
        <v>15</v>
      </c>
      <c r="AD45" s="790" t="s">
        <v>15</v>
      </c>
      <c r="AE45" s="790" t="s">
        <v>15</v>
      </c>
      <c r="AF45" s="790">
        <v>13.4</v>
      </c>
      <c r="AG45" s="790">
        <v>3.8</v>
      </c>
      <c r="AH45" s="790">
        <v>3.6999999999999997</v>
      </c>
    </row>
    <row r="46" spans="1:38" ht="16.5" customHeight="1" x14ac:dyDescent="0.2">
      <c r="D46" s="477"/>
      <c r="R46" s="466"/>
      <c r="S46" s="466"/>
      <c r="W46" s="474"/>
      <c r="Z46" s="892"/>
      <c r="AA46" s="893"/>
      <c r="AB46" s="886"/>
      <c r="AC46" s="894"/>
      <c r="AD46" s="894"/>
      <c r="AE46" s="894"/>
      <c r="AF46" s="894"/>
      <c r="AG46" s="894"/>
      <c r="AH46" s="894"/>
    </row>
    <row r="47" spans="1:38" ht="16.5" customHeight="1" x14ac:dyDescent="0.2">
      <c r="D47" s="477" t="s">
        <v>451</v>
      </c>
      <c r="H47" s="475"/>
      <c r="L47" s="461">
        <f>IF(OR($A$1&lt;1,$A$1&gt;7),0,HLOOKUP($A$1,TABLE,AB29+1))</f>
        <v>0.5</v>
      </c>
      <c r="N47" s="462" t="s">
        <v>12</v>
      </c>
      <c r="P47" s="463">
        <f>IF(ISTEXT(L47),"   N/A",ABS(L47-H47))</f>
        <v>0.5</v>
      </c>
      <c r="R47" s="407"/>
      <c r="S47" s="407"/>
      <c r="W47" s="474"/>
      <c r="Z47" s="892"/>
      <c r="AA47" s="893"/>
      <c r="AB47" s="886"/>
      <c r="AC47" s="894"/>
      <c r="AD47" s="894"/>
      <c r="AE47" s="894"/>
      <c r="AF47" s="894"/>
      <c r="AG47" s="894"/>
      <c r="AH47" s="894"/>
    </row>
    <row r="48" spans="1:38" ht="16.5" customHeight="1" x14ac:dyDescent="0.2">
      <c r="D48" s="477"/>
      <c r="R48" s="466"/>
      <c r="S48" s="466"/>
      <c r="W48" s="474"/>
      <c r="Z48" s="892"/>
      <c r="AA48" s="893"/>
      <c r="AB48" s="886"/>
      <c r="AC48" s="894"/>
      <c r="AD48" s="894"/>
      <c r="AE48" s="894"/>
      <c r="AF48" s="894"/>
      <c r="AG48" s="894"/>
      <c r="AH48" s="894"/>
    </row>
    <row r="49" spans="4:34" ht="16.5" customHeight="1" x14ac:dyDescent="0.2">
      <c r="D49" s="477" t="s">
        <v>395</v>
      </c>
      <c r="H49" s="475"/>
      <c r="L49" s="461">
        <f>IF(OR($A$1&lt;1,$A$1&gt;7),0,HLOOKUP($A$1,TABLE,AB30+1))</f>
        <v>0.2</v>
      </c>
      <c r="N49" s="462" t="s">
        <v>12</v>
      </c>
      <c r="P49" s="463">
        <f>IF(ISTEXT(L49),"   N/A",ABS(L49-H49))</f>
        <v>0.2</v>
      </c>
      <c r="R49" s="407"/>
      <c r="S49" s="407"/>
      <c r="W49" s="474"/>
      <c r="Z49" s="892"/>
      <c r="AA49" s="893"/>
      <c r="AB49" s="886"/>
      <c r="AC49" s="894"/>
      <c r="AD49" s="894"/>
      <c r="AE49" s="894"/>
      <c r="AF49" s="894"/>
      <c r="AG49" s="894"/>
      <c r="AH49" s="894"/>
    </row>
    <row r="50" spans="4:34" ht="16.5" customHeight="1" x14ac:dyDescent="0.2">
      <c r="D50" s="477"/>
      <c r="R50" s="466"/>
      <c r="S50" s="466"/>
      <c r="W50" s="474"/>
      <c r="Z50" s="892"/>
      <c r="AA50" s="895"/>
      <c r="AB50" s="886"/>
      <c r="AC50" s="894"/>
      <c r="AD50" s="894"/>
      <c r="AE50" s="894"/>
      <c r="AF50" s="894"/>
      <c r="AG50" s="894"/>
      <c r="AH50" s="894"/>
    </row>
    <row r="51" spans="4:34" ht="16.5" customHeight="1" x14ac:dyDescent="0.2">
      <c r="D51" s="477" t="s">
        <v>450</v>
      </c>
      <c r="H51" s="475"/>
      <c r="L51" s="461" t="str">
        <f>IF(OR($A$1&lt;1,$A$1&gt;7),0,HLOOKUP($A$1,TABLE,AB31+1))</f>
        <v>*</v>
      </c>
      <c r="N51" s="462" t="s">
        <v>12</v>
      </c>
      <c r="P51" s="463" t="str">
        <f>IF(ISTEXT(L51),"   N/A",ABS(L51-H51))</f>
        <v xml:space="preserve">   N/A</v>
      </c>
      <c r="R51" s="407"/>
      <c r="S51" s="407"/>
      <c r="W51" s="474"/>
      <c r="Z51" s="892"/>
      <c r="AA51" s="893"/>
      <c r="AB51" s="886"/>
      <c r="AC51" s="894"/>
      <c r="AD51" s="894"/>
      <c r="AE51" s="894"/>
      <c r="AF51" s="894"/>
      <c r="AG51" s="894"/>
      <c r="AH51" s="894"/>
    </row>
    <row r="52" spans="4:34" ht="16.5" customHeight="1" x14ac:dyDescent="0.2">
      <c r="D52" s="477"/>
      <c r="R52" s="466"/>
      <c r="S52" s="466"/>
      <c r="W52" s="474"/>
      <c r="Z52" s="892"/>
      <c r="AA52" s="893"/>
      <c r="AB52" s="886"/>
      <c r="AC52" s="894"/>
      <c r="AD52" s="894"/>
      <c r="AE52" s="894"/>
      <c r="AF52" s="894"/>
      <c r="AG52" s="894"/>
      <c r="AH52" s="894"/>
    </row>
    <row r="53" spans="4:34" ht="16.5" customHeight="1" x14ac:dyDescent="0.2">
      <c r="D53" s="440" t="s">
        <v>396</v>
      </c>
      <c r="R53" s="466"/>
      <c r="S53" s="466"/>
      <c r="W53" s="474"/>
      <c r="Z53" s="892"/>
      <c r="AA53" s="893"/>
      <c r="AB53" s="886"/>
      <c r="AC53" s="894"/>
      <c r="AD53" s="894"/>
      <c r="AE53" s="894"/>
      <c r="AF53" s="894"/>
      <c r="AG53" s="894"/>
      <c r="AH53" s="894"/>
    </row>
    <row r="54" spans="4:34" ht="16.5" customHeight="1" x14ac:dyDescent="0.2">
      <c r="R54" s="466"/>
      <c r="S54" s="466"/>
      <c r="W54" s="474"/>
      <c r="Z54" s="892"/>
      <c r="AA54" s="893"/>
      <c r="AB54" s="886"/>
      <c r="AC54" s="894"/>
      <c r="AD54" s="894"/>
      <c r="AE54" s="894"/>
      <c r="AF54" s="894"/>
      <c r="AG54" s="894"/>
      <c r="AH54" s="894"/>
    </row>
    <row r="55" spans="4:34" ht="16.5" customHeight="1" x14ac:dyDescent="0.2">
      <c r="D55" s="477" t="s">
        <v>394</v>
      </c>
      <c r="G55" s="440" t="s">
        <v>19</v>
      </c>
      <c r="H55" s="376">
        <v>0</v>
      </c>
      <c r="L55" s="461">
        <f>IF(OR($A$1&lt;1,$A$1&gt;7),0,HLOOKUP($A$1,TABLE,AB32+1))</f>
        <v>352314</v>
      </c>
      <c r="N55" s="462" t="s">
        <v>12</v>
      </c>
      <c r="P55" s="463">
        <f>IF(ISTEXT(L55),"   N/A",ABS(L55-H55))</f>
        <v>352314</v>
      </c>
      <c r="R55" s="407"/>
      <c r="S55" s="407"/>
      <c r="W55" s="474"/>
      <c r="Z55" s="892"/>
      <c r="AA55" s="893"/>
      <c r="AB55" s="886"/>
      <c r="AC55" s="894"/>
      <c r="AD55" s="894"/>
      <c r="AE55" s="894"/>
      <c r="AF55" s="894"/>
      <c r="AG55" s="894"/>
      <c r="AH55" s="894"/>
    </row>
    <row r="56" spans="4:34" ht="16.5" customHeight="1" x14ac:dyDescent="0.2">
      <c r="D56" s="477"/>
      <c r="R56" s="466"/>
      <c r="S56" s="466"/>
      <c r="W56" s="474"/>
      <c r="Z56" s="892"/>
      <c r="AA56" s="893"/>
      <c r="AB56" s="886"/>
      <c r="AC56" s="894"/>
      <c r="AD56" s="894"/>
      <c r="AE56" s="894"/>
      <c r="AF56" s="894"/>
      <c r="AG56" s="894"/>
      <c r="AH56" s="894"/>
    </row>
    <row r="57" spans="4:34" ht="16.5" customHeight="1" x14ac:dyDescent="0.2">
      <c r="D57" s="477" t="s">
        <v>146</v>
      </c>
      <c r="G57" s="440" t="s">
        <v>19</v>
      </c>
      <c r="H57" s="376">
        <v>0</v>
      </c>
      <c r="L57" s="461">
        <f>IF(OR($A$1&lt;1,$A$1&gt;7),0,HLOOKUP($A$1,TABLE,AB33+1))</f>
        <v>292299</v>
      </c>
      <c r="N57" s="462" t="s">
        <v>12</v>
      </c>
      <c r="P57" s="463">
        <f>IF(ISTEXT(L57),"   N/A",ABS(L57-H57))</f>
        <v>292299</v>
      </c>
      <c r="R57" s="407"/>
      <c r="S57" s="407"/>
      <c r="W57" s="474"/>
      <c r="Z57" s="892"/>
      <c r="AA57" s="895"/>
      <c r="AB57" s="886"/>
      <c r="AC57" s="894"/>
      <c r="AD57" s="894"/>
      <c r="AE57" s="894"/>
      <c r="AF57" s="894"/>
      <c r="AG57" s="894"/>
      <c r="AH57" s="894"/>
    </row>
    <row r="58" spans="4:34" ht="16.5" customHeight="1" x14ac:dyDescent="0.2">
      <c r="D58" s="477"/>
      <c r="R58" s="466"/>
      <c r="S58" s="466"/>
      <c r="W58" s="474"/>
      <c r="Z58" s="892"/>
      <c r="AA58" s="893"/>
      <c r="AB58" s="886"/>
      <c r="AC58" s="894"/>
      <c r="AD58" s="894"/>
      <c r="AE58" s="894"/>
      <c r="AF58" s="894"/>
      <c r="AG58" s="894"/>
      <c r="AH58" s="894"/>
    </row>
    <row r="59" spans="4:34" ht="16.5" customHeight="1" x14ac:dyDescent="0.2">
      <c r="D59" s="477" t="s">
        <v>465</v>
      </c>
      <c r="G59" s="440" t="s">
        <v>19</v>
      </c>
      <c r="H59" s="376">
        <v>0</v>
      </c>
      <c r="L59" s="461">
        <f>IF(OR($A$1&lt;1,$A$1&gt;7),0,HLOOKUP($A$1,TABLE,AB34+1))</f>
        <v>2661835</v>
      </c>
      <c r="N59" s="462" t="s">
        <v>12</v>
      </c>
      <c r="P59" s="463">
        <f>IF(ISTEXT(L59),"   N/A",ABS(L59-H59))</f>
        <v>2661835</v>
      </c>
      <c r="R59" s="407"/>
      <c r="S59" s="407"/>
      <c r="W59" s="474"/>
      <c r="Z59" s="892"/>
      <c r="AA59" s="893"/>
      <c r="AB59" s="886"/>
      <c r="AC59" s="894"/>
      <c r="AD59" s="894"/>
      <c r="AE59" s="894"/>
      <c r="AF59" s="894"/>
      <c r="AG59" s="894"/>
      <c r="AH59" s="894"/>
    </row>
    <row r="60" spans="4:34" ht="16.5" customHeight="1" x14ac:dyDescent="0.2">
      <c r="D60" s="477"/>
      <c r="R60" s="466"/>
      <c r="S60" s="466"/>
      <c r="W60" s="474"/>
      <c r="Z60" s="892"/>
      <c r="AA60" s="893"/>
      <c r="AB60" s="886"/>
      <c r="AC60" s="894"/>
      <c r="AD60" s="894"/>
      <c r="AE60" s="894"/>
      <c r="AF60" s="894"/>
      <c r="AG60" s="894"/>
      <c r="AH60" s="894"/>
    </row>
    <row r="61" spans="4:34" ht="16.5" customHeight="1" x14ac:dyDescent="0.2">
      <c r="D61" s="477" t="s">
        <v>464</v>
      </c>
      <c r="G61" s="440" t="s">
        <v>19</v>
      </c>
      <c r="H61" s="376">
        <v>0</v>
      </c>
      <c r="L61" s="461">
        <f>IF(OR($A$1&lt;1,$A$1&gt;7),0,HLOOKUP($A$1,TABLE,AB35+1))</f>
        <v>1730256</v>
      </c>
      <c r="N61" s="462" t="s">
        <v>12</v>
      </c>
      <c r="P61" s="463">
        <f>IF(ISTEXT(L61),"   N/A",ABS(L61-H61))</f>
        <v>1730256</v>
      </c>
      <c r="R61" s="407"/>
      <c r="S61" s="407"/>
      <c r="W61" s="474"/>
      <c r="Z61" s="892"/>
      <c r="AA61" s="893"/>
      <c r="AB61" s="886"/>
      <c r="AC61" s="894"/>
      <c r="AD61" s="894"/>
      <c r="AE61" s="894"/>
      <c r="AF61" s="894"/>
      <c r="AG61" s="894"/>
      <c r="AH61" s="894"/>
    </row>
    <row r="62" spans="4:34" ht="16.5" customHeight="1" x14ac:dyDescent="0.2">
      <c r="D62" s="477"/>
      <c r="R62" s="466"/>
      <c r="S62" s="466"/>
      <c r="W62" s="474"/>
      <c r="Z62" s="557"/>
      <c r="AA62" s="788"/>
      <c r="AC62" s="797"/>
      <c r="AD62" s="797"/>
      <c r="AE62" s="797"/>
      <c r="AF62" s="797"/>
      <c r="AG62" s="797"/>
      <c r="AH62" s="797"/>
    </row>
    <row r="63" spans="4:34" ht="16.5" customHeight="1" x14ac:dyDescent="0.2">
      <c r="D63" s="477" t="s">
        <v>451</v>
      </c>
      <c r="G63" s="440" t="s">
        <v>19</v>
      </c>
      <c r="H63" s="376">
        <v>0</v>
      </c>
      <c r="L63" s="461" t="str">
        <f>IF(OR($A$1&lt;1,$A$1&gt;7),0,HLOOKUP($A$1,TABLE,AB36+1))</f>
        <v>*</v>
      </c>
      <c r="N63" s="462" t="s">
        <v>12</v>
      </c>
      <c r="P63" s="463" t="str">
        <f>IF(ISTEXT(L63),"   N/A",ABS(L63-H63))</f>
        <v xml:space="preserve">   N/A</v>
      </c>
      <c r="R63" s="407"/>
      <c r="S63" s="407"/>
      <c r="W63" s="474"/>
      <c r="Z63" s="557"/>
      <c r="AA63" s="788"/>
      <c r="AC63" s="797"/>
      <c r="AD63" s="797"/>
      <c r="AE63" s="797"/>
      <c r="AF63" s="797"/>
      <c r="AG63" s="797"/>
      <c r="AH63" s="797"/>
    </row>
    <row r="64" spans="4:34" ht="16.5" customHeight="1" x14ac:dyDescent="0.2">
      <c r="D64" s="477"/>
      <c r="R64" s="466"/>
      <c r="S64" s="466"/>
      <c r="W64" s="474"/>
      <c r="Z64" s="557"/>
      <c r="AA64" s="788"/>
      <c r="AC64" s="448"/>
      <c r="AD64" s="448"/>
      <c r="AE64" s="448"/>
      <c r="AF64" s="448"/>
      <c r="AG64" s="448"/>
      <c r="AH64" s="448"/>
    </row>
    <row r="65" spans="4:34" ht="16.5" customHeight="1" x14ac:dyDescent="0.2">
      <c r="D65" s="477" t="s">
        <v>395</v>
      </c>
      <c r="G65" s="440" t="s">
        <v>19</v>
      </c>
      <c r="H65" s="376">
        <v>0</v>
      </c>
      <c r="L65" s="461">
        <f>IF(OR($A$1&lt;1,$A$1&gt;7),0,HLOOKUP($A$1,TABLE,AB37+1))</f>
        <v>274997</v>
      </c>
      <c r="N65" s="462" t="s">
        <v>12</v>
      </c>
      <c r="P65" s="463">
        <f>IF(ISTEXT(L65),"   N/A",ABS(L65-H65))</f>
        <v>274997</v>
      </c>
      <c r="R65" s="407"/>
      <c r="S65" s="407"/>
      <c r="W65" s="474"/>
      <c r="Z65" s="557"/>
      <c r="AA65" s="788"/>
      <c r="AD65" s="797"/>
      <c r="AE65" s="797"/>
      <c r="AF65" s="797"/>
      <c r="AG65" s="797"/>
      <c r="AH65" s="797"/>
    </row>
    <row r="66" spans="4:34" ht="16.5" customHeight="1" x14ac:dyDescent="0.2">
      <c r="D66" s="477"/>
      <c r="R66" s="466"/>
      <c r="S66" s="466"/>
      <c r="W66" s="474"/>
      <c r="Z66" s="557"/>
      <c r="AA66" s="788"/>
      <c r="AD66" s="797"/>
      <c r="AE66" s="797"/>
      <c r="AF66" s="797"/>
      <c r="AG66" s="797"/>
      <c r="AH66" s="797"/>
    </row>
    <row r="67" spans="4:34" ht="16.5" customHeight="1" x14ac:dyDescent="0.2">
      <c r="D67" s="477" t="s">
        <v>450</v>
      </c>
      <c r="G67" s="440" t="s">
        <v>19</v>
      </c>
      <c r="H67" s="376">
        <v>0</v>
      </c>
      <c r="L67" s="461" t="str">
        <f>IF(OR($A$1&lt;1,$A$1&gt;7),0,HLOOKUP($A$1,TABLE,AB38+1))</f>
        <v>*</v>
      </c>
      <c r="N67" s="462" t="s">
        <v>12</v>
      </c>
      <c r="P67" s="463" t="str">
        <f>IF(ISTEXT(L67),"   N/A",ABS(L67-H67))</f>
        <v xml:space="preserve">   N/A</v>
      </c>
      <c r="R67" s="407"/>
      <c r="S67" s="407"/>
      <c r="W67" s="474"/>
      <c r="Z67" s="557"/>
      <c r="AA67" s="788"/>
      <c r="AD67" s="797"/>
      <c r="AE67" s="797"/>
      <c r="AF67" s="797"/>
      <c r="AG67" s="797"/>
      <c r="AH67" s="797"/>
    </row>
    <row r="68" spans="4:34" ht="16.5" customHeight="1" x14ac:dyDescent="0.2">
      <c r="D68" s="477"/>
      <c r="R68" s="466"/>
      <c r="S68" s="466"/>
      <c r="W68" s="474"/>
      <c r="Z68" s="557"/>
      <c r="AA68" s="788"/>
      <c r="AD68" s="797"/>
      <c r="AE68" s="797"/>
      <c r="AF68" s="797"/>
      <c r="AG68" s="797"/>
      <c r="AH68" s="797"/>
    </row>
    <row r="69" spans="4:34" ht="16.5" customHeight="1" x14ac:dyDescent="0.2">
      <c r="D69" s="440" t="s">
        <v>397</v>
      </c>
      <c r="R69" s="466"/>
      <c r="S69" s="466"/>
      <c r="W69" s="474"/>
      <c r="Z69" s="557"/>
      <c r="AA69" s="788"/>
      <c r="AD69" s="797"/>
      <c r="AE69" s="797"/>
      <c r="AF69" s="797"/>
      <c r="AG69" s="797"/>
      <c r="AH69" s="797"/>
    </row>
    <row r="70" spans="4:34" ht="16.5" customHeight="1" x14ac:dyDescent="0.2">
      <c r="R70" s="466"/>
      <c r="S70" s="466"/>
      <c r="W70" s="474"/>
      <c r="Z70" s="557"/>
      <c r="AA70" s="788"/>
      <c r="AD70" s="797"/>
      <c r="AE70" s="797"/>
      <c r="AF70" s="797"/>
      <c r="AG70" s="797"/>
      <c r="AH70" s="797"/>
    </row>
    <row r="71" spans="4:34" ht="16.5" customHeight="1" x14ac:dyDescent="0.2">
      <c r="D71" s="477" t="s">
        <v>394</v>
      </c>
      <c r="H71" s="376">
        <v>0</v>
      </c>
      <c r="I71" s="440" t="s">
        <v>11</v>
      </c>
      <c r="L71" s="284">
        <f>IF(OR($A$1&lt;1,$A$1&gt;7),0,HLOOKUP($A$1,TABLE,AB39+1))</f>
        <v>25.4</v>
      </c>
      <c r="N71" s="462" t="s">
        <v>12</v>
      </c>
      <c r="P71" s="463">
        <f>IF(ISTEXT(L71),"   N/A",ABS(L71-H71))</f>
        <v>25.4</v>
      </c>
      <c r="R71" s="407"/>
      <c r="S71" s="407"/>
      <c r="W71" s="474"/>
      <c r="Z71" s="557"/>
      <c r="AA71" s="788"/>
      <c r="AD71" s="797"/>
      <c r="AE71" s="797"/>
      <c r="AF71" s="797"/>
      <c r="AG71" s="797"/>
      <c r="AH71" s="797"/>
    </row>
    <row r="72" spans="4:34" ht="16.5" customHeight="1" x14ac:dyDescent="0.2">
      <c r="D72" s="477"/>
      <c r="R72" s="466"/>
      <c r="S72" s="466"/>
      <c r="W72" s="474"/>
      <c r="Z72" s="557"/>
      <c r="AA72" s="788"/>
      <c r="AD72" s="797"/>
      <c r="AE72" s="797"/>
      <c r="AF72" s="797"/>
      <c r="AG72" s="797"/>
      <c r="AH72" s="797"/>
    </row>
    <row r="73" spans="4:34" ht="16.5" customHeight="1" x14ac:dyDescent="0.2">
      <c r="D73" s="477" t="s">
        <v>146</v>
      </c>
      <c r="H73" s="376">
        <v>0</v>
      </c>
      <c r="I73" s="440" t="s">
        <v>11</v>
      </c>
      <c r="L73" s="461">
        <f>IF(OR($A$1&lt;1,$A$1&gt;7),0,HLOOKUP($A$1,TABLE,AB40+1))</f>
        <v>19</v>
      </c>
      <c r="N73" s="462" t="s">
        <v>12</v>
      </c>
      <c r="P73" s="463">
        <f>IF(ISTEXT(L73),"   N/A",ABS(L73-H73))</f>
        <v>19</v>
      </c>
      <c r="R73" s="407"/>
      <c r="S73" s="407"/>
      <c r="Z73" s="557"/>
      <c r="AA73" s="788"/>
      <c r="AD73" s="797"/>
      <c r="AE73" s="797"/>
      <c r="AF73" s="797"/>
      <c r="AG73" s="797"/>
      <c r="AH73" s="797"/>
    </row>
    <row r="74" spans="4:34" ht="16.5" customHeight="1" x14ac:dyDescent="0.2">
      <c r="D74" s="477"/>
      <c r="R74" s="466"/>
      <c r="S74" s="466"/>
      <c r="Z74" s="557"/>
      <c r="AA74" s="788"/>
      <c r="AD74" s="797"/>
      <c r="AE74" s="797"/>
      <c r="AF74" s="797"/>
      <c r="AG74" s="797"/>
      <c r="AH74" s="797"/>
    </row>
    <row r="75" spans="4:34" ht="16.5" customHeight="1" x14ac:dyDescent="0.2">
      <c r="D75" s="477" t="s">
        <v>465</v>
      </c>
      <c r="H75" s="376">
        <v>0</v>
      </c>
      <c r="I75" s="440" t="s">
        <v>11</v>
      </c>
      <c r="L75" s="461">
        <f>IF(OR($A$1&lt;1,$A$1&gt;7),0,HLOOKUP($A$1,TABLE,AB41+1))</f>
        <v>0.5</v>
      </c>
      <c r="N75" s="462" t="s">
        <v>12</v>
      </c>
      <c r="P75" s="463">
        <f>IF(ISTEXT(L75),"   N/A",ABS(L75-H75))</f>
        <v>0.5</v>
      </c>
      <c r="R75" s="407"/>
      <c r="S75" s="407"/>
      <c r="Z75" s="557"/>
      <c r="AA75" s="788"/>
      <c r="AD75" s="797"/>
      <c r="AE75" s="797"/>
      <c r="AF75" s="797"/>
      <c r="AG75" s="797"/>
      <c r="AH75" s="797"/>
    </row>
    <row r="76" spans="4:34" ht="16.5" customHeight="1" x14ac:dyDescent="0.2">
      <c r="D76" s="477"/>
      <c r="R76" s="466"/>
      <c r="S76" s="466"/>
      <c r="Z76" s="557"/>
      <c r="AA76" s="788"/>
      <c r="AD76" s="797"/>
      <c r="AE76" s="797"/>
      <c r="AF76" s="797"/>
      <c r="AG76" s="797"/>
      <c r="AH76" s="797"/>
    </row>
    <row r="77" spans="4:34" ht="16.5" customHeight="1" x14ac:dyDescent="0.2">
      <c r="D77" s="477" t="s">
        <v>464</v>
      </c>
      <c r="H77" s="376">
        <v>0</v>
      </c>
      <c r="I77" s="440" t="s">
        <v>11</v>
      </c>
      <c r="L77" s="461">
        <f>IF(OR($A$1&lt;1,$A$1&gt;7),0,HLOOKUP($A$1,TABLE,AB42+1))</f>
        <v>0.89999999999999991</v>
      </c>
      <c r="N77" s="462" t="s">
        <v>12</v>
      </c>
      <c r="P77" s="463">
        <f>IF(ISTEXT(L77),"   N/A",ABS(L77-H77))</f>
        <v>0.89999999999999991</v>
      </c>
      <c r="R77" s="407"/>
      <c r="S77" s="407"/>
    </row>
    <row r="78" spans="4:34" ht="16.5" customHeight="1" x14ac:dyDescent="0.2">
      <c r="D78" s="477"/>
      <c r="R78" s="466"/>
      <c r="S78" s="466"/>
    </row>
    <row r="79" spans="4:34" ht="16.5" customHeight="1" x14ac:dyDescent="0.2">
      <c r="D79" s="477" t="s">
        <v>451</v>
      </c>
      <c r="H79" s="376">
        <v>0</v>
      </c>
      <c r="I79" s="440" t="s">
        <v>11</v>
      </c>
      <c r="L79" s="461" t="str">
        <f>IF(OR($A$1&lt;1,$A$1&gt;7),0,HLOOKUP($A$1,TABLE,AB43+1))</f>
        <v>*</v>
      </c>
      <c r="N79" s="462" t="s">
        <v>12</v>
      </c>
      <c r="P79" s="463" t="str">
        <f>IF(ISTEXT(L79),"   N/A",ABS(L79-H79))</f>
        <v xml:space="preserve">   N/A</v>
      </c>
      <c r="R79" s="407"/>
      <c r="S79" s="407"/>
    </row>
    <row r="80" spans="4:34" ht="16.5" customHeight="1" x14ac:dyDescent="0.2">
      <c r="D80" s="477"/>
      <c r="H80" s="478"/>
      <c r="L80" s="461"/>
      <c r="N80" s="462"/>
      <c r="P80" s="463"/>
      <c r="R80" s="479"/>
      <c r="S80" s="479"/>
    </row>
    <row r="81" spans="4:19" ht="16.5" customHeight="1" x14ac:dyDescent="0.2">
      <c r="D81" s="477" t="s">
        <v>395</v>
      </c>
      <c r="H81" s="376">
        <v>0</v>
      </c>
      <c r="I81" s="440" t="s">
        <v>11</v>
      </c>
      <c r="L81" s="461">
        <f>IF(OR($A$1&lt;1,$A$1&gt;7),0,HLOOKUP($A$1,TABLE,AB44+1))</f>
        <v>10.299999999999999</v>
      </c>
      <c r="N81" s="462" t="s">
        <v>12</v>
      </c>
      <c r="P81" s="463">
        <f>IF(ISTEXT(L81),"   N/A",ABS(L81-H81))</f>
        <v>10.299999999999999</v>
      </c>
      <c r="R81" s="407"/>
      <c r="S81" s="407"/>
    </row>
    <row r="82" spans="4:19" ht="16.5" customHeight="1" x14ac:dyDescent="0.2">
      <c r="D82" s="477"/>
      <c r="H82" s="478"/>
      <c r="L82" s="461"/>
      <c r="N82" s="462"/>
      <c r="P82" s="463"/>
      <c r="R82" s="479"/>
      <c r="S82" s="479"/>
    </row>
    <row r="83" spans="4:19" ht="16.5" customHeight="1" x14ac:dyDescent="0.2">
      <c r="D83" s="477" t="s">
        <v>450</v>
      </c>
      <c r="H83" s="376">
        <v>0</v>
      </c>
      <c r="I83" s="440" t="s">
        <v>11</v>
      </c>
      <c r="L83" s="461" t="str">
        <f>IF(OR($A$1&lt;1,$A$1&gt;7),0,HLOOKUP($A$1,TABLE,AB45+1))</f>
        <v>*</v>
      </c>
      <c r="N83" s="462" t="s">
        <v>12</v>
      </c>
      <c r="P83" s="463" t="str">
        <f>IF(ISTEXT(L83),"   N/A",ABS(L83-H83))</f>
        <v xml:space="preserve">   N/A</v>
      </c>
      <c r="R83" s="407"/>
      <c r="S83" s="407"/>
    </row>
    <row r="84" spans="4:19" ht="16.5" customHeight="1" x14ac:dyDescent="0.2">
      <c r="D84" s="477"/>
      <c r="H84" s="478"/>
      <c r="L84" s="461"/>
      <c r="N84" s="462"/>
      <c r="P84" s="463"/>
      <c r="R84" s="479"/>
      <c r="S84" s="479"/>
    </row>
    <row r="144" ht="12" customHeight="1" x14ac:dyDescent="0.2"/>
    <row r="145" ht="21.75" customHeight="1" x14ac:dyDescent="0.2"/>
  </sheetData>
  <sheetProtection algorithmName="SHA-512" hashValue="ZEwGe7TugOHX8NhVqfKXAmQs1NyIf/U1gU/vmL+rP+wlsa0SgigILIu+MT3tTNpGa/gyAoIx+0xyDcx2+dUduA==" saltValue="vyPp2JQIeDJjveTi8TnKJw==" spinCount="100000" sheet="1" objects="1" scenarios="1"/>
  <mergeCells count="4">
    <mergeCell ref="E3:M3"/>
    <mergeCell ref="O3:Q3"/>
    <mergeCell ref="L9:N9"/>
    <mergeCell ref="R10:S10"/>
  </mergeCells>
  <printOptions horizontalCentered="1" gridLinesSet="0"/>
  <pageMargins left="0.25" right="0.25" top="0.75" bottom="0.75" header="0.3" footer="0.3"/>
  <pageSetup scale="67" orientation="landscape" horizontalDpi="4294967292" r:id="rId1"/>
  <headerFooter>
    <oddFooter>&amp;C&amp;"-,Regular"Page &amp;P of &amp;N</oddFooter>
  </headerFooter>
  <rowBreaks count="1" manualBreakCount="1">
    <brk id="34" min="2" max="18" man="1"/>
  </rowBreaks>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ransitionEvaluation="1" codeName="Sheet3">
    <tabColor rgb="FF008578"/>
  </sheetPr>
  <dimension ref="A1:AS158"/>
  <sheetViews>
    <sheetView showGridLines="0" zoomScaleNormal="100" zoomScalePageLayoutView="85" workbookViewId="0">
      <pane xSplit="1" ySplit="11" topLeftCell="B12" activePane="bottomRight" state="frozen"/>
      <selection activeCell="B12" sqref="B12"/>
      <selection pane="topRight" activeCell="B12" sqref="B12"/>
      <selection pane="bottomLeft" activeCell="B12" sqref="B12"/>
      <selection pane="bottomRight" activeCell="H17" sqref="H17"/>
    </sheetView>
  </sheetViews>
  <sheetFormatPr defaultColWidth="12.42578125" defaultRowHeight="16.5" customHeight="1" x14ac:dyDescent="0.2"/>
  <cols>
    <col min="1" max="1" width="6.140625" style="440" customWidth="1"/>
    <col min="2" max="3" width="2.28515625" style="440" customWidth="1"/>
    <col min="4" max="4" width="11.42578125" style="440" customWidth="1"/>
    <col min="5" max="5" width="25.42578125" style="440" customWidth="1"/>
    <col min="6" max="6" width="4.42578125" style="440" customWidth="1"/>
    <col min="7" max="7" width="2.28515625" style="440" customWidth="1"/>
    <col min="8" max="8" width="19.42578125" style="440" customWidth="1"/>
    <col min="9" max="9" width="2.28515625" style="440" customWidth="1"/>
    <col min="10" max="10" width="8.7109375" style="440" customWidth="1"/>
    <col min="11" max="11" width="3.42578125" style="440" customWidth="1"/>
    <col min="12" max="12" width="14.7109375" style="440" customWidth="1"/>
    <col min="13" max="13" width="2.28515625" style="440" customWidth="1"/>
    <col min="14" max="14" width="14.7109375" style="440" customWidth="1"/>
    <col min="15" max="15" width="2.28515625" style="440" customWidth="1"/>
    <col min="16" max="16" width="13.85546875" style="447" customWidth="1"/>
    <col min="17" max="17" width="2.28515625" style="446" customWidth="1"/>
    <col min="18" max="18" width="12.42578125" style="447" customWidth="1"/>
    <col min="19" max="19" width="32" style="447" customWidth="1"/>
    <col min="20" max="20" width="12.42578125" style="440"/>
    <col min="21" max="21" width="8.7109375" style="440" customWidth="1"/>
    <col min="22" max="22" width="11.28515625" style="448" customWidth="1"/>
    <col min="23" max="23" width="9.42578125" style="448" customWidth="1"/>
    <col min="24" max="24" width="4" style="448" customWidth="1"/>
    <col min="25" max="25" width="6.140625" style="448" customWidth="1"/>
    <col min="26" max="26" width="31.28515625" style="448" customWidth="1"/>
    <col min="27" max="27" width="11.7109375" style="448" customWidth="1"/>
    <col min="28" max="28" width="4" style="448" customWidth="1"/>
    <col min="29" max="34" width="14" style="790" customWidth="1"/>
    <col min="35" max="35" width="2.28515625" style="448" customWidth="1"/>
    <col min="36" max="36" width="10.85546875" style="448" customWidth="1"/>
    <col min="37" max="37" width="1.28515625" style="448" customWidth="1"/>
    <col min="38" max="40" width="12.42578125" style="448"/>
    <col min="41" max="16384" width="12.42578125" style="440"/>
  </cols>
  <sheetData>
    <row r="1" spans="1:45" s="416" customFormat="1" ht="18.75" customHeight="1" x14ac:dyDescent="0.25">
      <c r="A1" s="232">
        <f>rev_code</f>
        <v>1</v>
      </c>
      <c r="B1" s="233"/>
      <c r="C1" s="87"/>
      <c r="D1" s="88" t="s">
        <v>506</v>
      </c>
      <c r="E1" s="411"/>
      <c r="F1" s="411"/>
      <c r="G1" s="411"/>
      <c r="H1" s="411"/>
      <c r="I1" s="411"/>
      <c r="J1" s="411"/>
      <c r="K1" s="411"/>
      <c r="L1" s="411"/>
      <c r="M1" s="411"/>
      <c r="N1" s="411"/>
      <c r="O1" s="411"/>
      <c r="P1" s="413"/>
      <c r="Q1" s="414"/>
      <c r="R1" s="413"/>
      <c r="S1" s="415"/>
      <c r="V1" s="417"/>
      <c r="W1" s="417"/>
      <c r="X1" s="417"/>
      <c r="Y1" s="417"/>
      <c r="Z1" s="417"/>
      <c r="AA1" s="417"/>
      <c r="AB1" s="417"/>
      <c r="AC1" s="786"/>
      <c r="AD1" s="786"/>
      <c r="AE1" s="786"/>
      <c r="AF1" s="786"/>
      <c r="AG1" s="786"/>
      <c r="AH1" s="786"/>
      <c r="AI1" s="417"/>
      <c r="AJ1" s="417"/>
      <c r="AK1" s="417"/>
      <c r="AL1" s="417"/>
      <c r="AM1" s="417"/>
      <c r="AN1" s="417"/>
    </row>
    <row r="3" spans="1:45" s="416" customFormat="1" ht="16.5" customHeight="1" x14ac:dyDescent="0.25">
      <c r="A3" s="418"/>
      <c r="B3" s="418"/>
      <c r="C3" s="418"/>
      <c r="D3" s="239" t="s">
        <v>0</v>
      </c>
      <c r="E3" s="942" t="str">
        <f>IF(agency="","",agency)</f>
        <v xml:space="preserve"> </v>
      </c>
      <c r="F3" s="942"/>
      <c r="G3" s="942"/>
      <c r="H3" s="942"/>
      <c r="I3" s="942"/>
      <c r="J3" s="942"/>
      <c r="K3" s="942"/>
      <c r="L3" s="942"/>
      <c r="M3" s="942"/>
      <c r="N3" s="240" t="s">
        <v>1</v>
      </c>
      <c r="O3" s="943" t="str">
        <f>IF(date="","",date)</f>
        <v xml:space="preserve"> </v>
      </c>
      <c r="P3" s="943"/>
      <c r="Q3" s="943"/>
      <c r="R3" s="340"/>
      <c r="S3" s="419"/>
      <c r="V3" s="417"/>
      <c r="W3" s="417"/>
      <c r="X3" s="417"/>
      <c r="Y3" s="417"/>
      <c r="Z3" s="417"/>
      <c r="AA3" s="417"/>
      <c r="AB3" s="417"/>
      <c r="AC3" s="786"/>
      <c r="AD3" s="786"/>
      <c r="AE3" s="786"/>
      <c r="AF3" s="786"/>
      <c r="AG3" s="786"/>
      <c r="AH3" s="786"/>
      <c r="AI3" s="417"/>
      <c r="AJ3" s="417"/>
      <c r="AK3" s="417"/>
      <c r="AL3" s="417"/>
      <c r="AM3" s="417"/>
      <c r="AN3" s="417"/>
    </row>
    <row r="4" spans="1:45" s="423" customFormat="1" ht="16.5" customHeight="1" x14ac:dyDescent="0.25">
      <c r="A4" s="420"/>
      <c r="B4" s="420"/>
      <c r="C4" s="420"/>
      <c r="D4" s="239"/>
      <c r="E4" s="245"/>
      <c r="F4" s="245"/>
      <c r="G4" s="246"/>
      <c r="H4" s="246"/>
      <c r="I4" s="246"/>
      <c r="J4" s="246"/>
      <c r="K4" s="246"/>
      <c r="L4" s="246"/>
      <c r="M4" s="246"/>
      <c r="N4" s="240"/>
      <c r="O4" s="248"/>
      <c r="P4" s="329"/>
      <c r="Q4" s="421"/>
      <c r="R4" s="340"/>
      <c r="S4" s="422"/>
      <c r="V4" s="424"/>
      <c r="W4" s="424"/>
      <c r="X4" s="424"/>
      <c r="Y4" s="424"/>
      <c r="Z4" s="424"/>
      <c r="AA4" s="424"/>
      <c r="AB4" s="424"/>
      <c r="AC4" s="804"/>
      <c r="AD4" s="804"/>
      <c r="AE4" s="804"/>
      <c r="AF4" s="804"/>
      <c r="AG4" s="804"/>
      <c r="AH4" s="804"/>
      <c r="AI4" s="424"/>
      <c r="AJ4" s="424"/>
      <c r="AK4" s="424"/>
      <c r="AL4" s="424"/>
      <c r="AM4" s="424"/>
      <c r="AN4" s="424"/>
    </row>
    <row r="5" spans="1:45" s="98" customFormat="1" ht="24.75" customHeight="1" x14ac:dyDescent="0.25">
      <c r="A5" s="203"/>
      <c r="B5" s="203"/>
      <c r="C5" s="204"/>
      <c r="D5" s="203"/>
      <c r="E5" s="205"/>
      <c r="F5" s="205"/>
      <c r="G5" s="206"/>
      <c r="H5" s="206"/>
      <c r="I5" s="206"/>
      <c r="J5" s="207" t="s">
        <v>60</v>
      </c>
      <c r="K5" s="205"/>
      <c r="L5" s="208"/>
      <c r="M5" s="205"/>
      <c r="N5" s="205" t="str">
        <f>IF(OR($A$1&lt;1,$A$1&gt;7),'READ ME!'!$B$260,CHOOSE($A$1+1,'READ ME!'!$B$260,'READ ME!'!$B$254,'READ ME!'!$B$255,'READ ME!'!$B$256,'READ ME!'!$B$257,'READ ME!'!$B$258,'READ ME!'!$B$259,'READ ME!'!$B$260))</f>
        <v>Under $1,250,000</v>
      </c>
      <c r="O5" s="205"/>
      <c r="P5" s="214"/>
      <c r="Q5" s="209"/>
      <c r="R5" s="353"/>
      <c r="S5" s="341"/>
      <c r="U5" s="249"/>
      <c r="V5" s="357"/>
      <c r="W5" s="357"/>
      <c r="X5" s="357"/>
      <c r="Y5" s="357"/>
      <c r="Z5" s="357"/>
      <c r="AA5" s="357"/>
      <c r="AB5" s="789"/>
      <c r="AC5" s="500"/>
      <c r="AD5" s="500"/>
      <c r="AE5" s="500"/>
      <c r="AF5" s="500"/>
      <c r="AG5" s="500"/>
      <c r="AH5" s="500"/>
      <c r="AI5" s="357"/>
      <c r="AJ5" s="357"/>
      <c r="AK5" s="357"/>
      <c r="AL5" s="357"/>
      <c r="AM5" s="357"/>
      <c r="AN5" s="357"/>
      <c r="AO5" s="250"/>
      <c r="AP5" s="250"/>
      <c r="AQ5" s="250"/>
      <c r="AR5" s="250"/>
      <c r="AS5" s="250"/>
    </row>
    <row r="6" spans="1:45" s="416" customFormat="1" ht="16.5" customHeight="1" x14ac:dyDescent="0.25">
      <c r="A6" s="418"/>
      <c r="B6" s="418"/>
      <c r="C6" s="418"/>
      <c r="D6" s="418"/>
      <c r="E6" s="418"/>
      <c r="F6" s="418"/>
      <c r="G6" s="418"/>
      <c r="H6" s="418"/>
      <c r="I6" s="418"/>
      <c r="J6" s="418"/>
      <c r="K6" s="418"/>
      <c r="L6" s="418"/>
      <c r="M6" s="418"/>
      <c r="N6" s="418"/>
      <c r="O6" s="418"/>
      <c r="P6" s="426"/>
      <c r="Q6" s="427"/>
      <c r="R6" s="426"/>
      <c r="S6" s="419"/>
      <c r="V6" s="417"/>
      <c r="W6" s="417"/>
      <c r="X6" s="417"/>
      <c r="Y6" s="417"/>
      <c r="Z6" s="417"/>
      <c r="AA6" s="417"/>
      <c r="AB6" s="417"/>
      <c r="AC6" s="786"/>
      <c r="AD6" s="786"/>
      <c r="AE6" s="786"/>
      <c r="AF6" s="786"/>
      <c r="AG6" s="786"/>
      <c r="AH6" s="786"/>
      <c r="AI6" s="417"/>
      <c r="AJ6" s="417"/>
      <c r="AK6" s="417"/>
      <c r="AL6" s="417"/>
      <c r="AM6" s="417"/>
      <c r="AN6" s="417"/>
    </row>
    <row r="7" spans="1:45" ht="16.5" customHeight="1" x14ac:dyDescent="0.2">
      <c r="A7" s="429"/>
      <c r="B7" s="429"/>
      <c r="C7" s="429"/>
      <c r="D7" s="429"/>
      <c r="E7" s="429"/>
      <c r="F7" s="909" t="s">
        <v>436</v>
      </c>
      <c r="G7" s="392"/>
      <c r="H7" s="910">
        <f>NR</f>
        <v>0</v>
      </c>
      <c r="I7" s="911" t="s">
        <v>505</v>
      </c>
      <c r="J7" s="429"/>
      <c r="K7" s="429"/>
      <c r="L7" s="429"/>
      <c r="M7" s="429"/>
      <c r="N7" s="429"/>
      <c r="O7" s="429"/>
      <c r="P7" s="898"/>
      <c r="Q7" s="899"/>
      <c r="R7" s="898"/>
    </row>
    <row r="8" spans="1:45" ht="16.5" customHeight="1" x14ac:dyDescent="0.2">
      <c r="A8" s="429"/>
      <c r="B8" s="429"/>
      <c r="C8" s="429"/>
      <c r="D8" s="429"/>
      <c r="E8" s="429"/>
      <c r="F8" s="901"/>
      <c r="G8" s="901"/>
      <c r="H8" s="902"/>
      <c r="I8" s="429"/>
      <c r="J8" s="429"/>
      <c r="K8" s="429"/>
      <c r="L8" s="429"/>
      <c r="M8" s="429"/>
      <c r="N8" s="429"/>
      <c r="O8" s="429"/>
      <c r="P8" s="898"/>
      <c r="Q8" s="899"/>
      <c r="R8" s="898"/>
    </row>
    <row r="9" spans="1:45" s="429" customFormat="1" ht="16.5" customHeight="1" x14ac:dyDescent="0.2">
      <c r="C9" s="428"/>
      <c r="D9" s="430"/>
      <c r="H9" s="316" t="s">
        <v>106</v>
      </c>
      <c r="I9" s="430"/>
      <c r="J9" s="430"/>
      <c r="L9" s="949" t="s">
        <v>3</v>
      </c>
      <c r="M9" s="949"/>
      <c r="N9" s="949"/>
      <c r="P9" s="841" t="s">
        <v>74</v>
      </c>
      <c r="Q9" s="437"/>
      <c r="R9" s="843"/>
      <c r="S9" s="898"/>
      <c r="V9" s="903"/>
      <c r="W9" s="903"/>
      <c r="X9" s="903"/>
      <c r="Y9" s="903"/>
      <c r="Z9" s="903"/>
      <c r="AA9" s="903"/>
      <c r="AB9" s="903"/>
      <c r="AC9" s="792"/>
      <c r="AD9" s="792"/>
      <c r="AE9" s="792"/>
      <c r="AF9" s="792"/>
      <c r="AG9" s="792"/>
      <c r="AH9" s="792"/>
      <c r="AI9" s="903"/>
      <c r="AJ9" s="903"/>
      <c r="AK9" s="903"/>
      <c r="AL9" s="903"/>
      <c r="AM9" s="903"/>
      <c r="AN9" s="903"/>
    </row>
    <row r="10" spans="1:45" s="429" customFormat="1" ht="16.5" customHeight="1" x14ac:dyDescent="0.2">
      <c r="A10" s="428"/>
      <c r="C10" s="904" t="s">
        <v>83</v>
      </c>
      <c r="D10" s="905"/>
      <c r="E10" s="905"/>
      <c r="F10" s="430"/>
      <c r="H10" s="833" t="s">
        <v>482</v>
      </c>
      <c r="I10" s="906"/>
      <c r="J10" s="855"/>
      <c r="L10" s="849" t="s">
        <v>107</v>
      </c>
      <c r="M10" s="325"/>
      <c r="N10" s="846" t="s">
        <v>7</v>
      </c>
      <c r="P10" s="850" t="s">
        <v>8</v>
      </c>
      <c r="Q10" s="437"/>
      <c r="R10" s="945" t="s">
        <v>105</v>
      </c>
      <c r="S10" s="945"/>
      <c r="V10" s="852"/>
      <c r="W10" s="852"/>
      <c r="X10" s="852"/>
      <c r="Y10" s="852"/>
      <c r="Z10" s="852"/>
      <c r="AA10" s="903"/>
      <c r="AB10" s="903"/>
      <c r="AC10" s="792"/>
      <c r="AD10" s="792"/>
      <c r="AE10" s="792"/>
      <c r="AF10" s="792"/>
      <c r="AG10" s="792"/>
      <c r="AH10" s="792"/>
      <c r="AI10" s="903"/>
      <c r="AJ10" s="903"/>
      <c r="AK10" s="903"/>
      <c r="AL10" s="903"/>
      <c r="AM10" s="903"/>
      <c r="AN10" s="903"/>
    </row>
    <row r="11" spans="1:45" ht="16.5" customHeight="1" x14ac:dyDescent="0.2">
      <c r="A11" s="428"/>
      <c r="B11" s="429"/>
      <c r="C11" s="428"/>
      <c r="D11" s="430"/>
      <c r="E11" s="430"/>
      <c r="F11" s="430"/>
      <c r="G11" s="429"/>
      <c r="H11" s="277"/>
      <c r="I11" s="431"/>
      <c r="J11" s="432"/>
      <c r="K11" s="429"/>
      <c r="L11" s="508"/>
      <c r="M11" s="434"/>
      <c r="N11" s="435"/>
      <c r="O11" s="429"/>
      <c r="P11" s="436"/>
      <c r="Q11" s="437"/>
      <c r="R11" s="438"/>
      <c r="S11" s="439"/>
      <c r="V11" s="442"/>
      <c r="W11" s="442"/>
      <c r="X11" s="442"/>
      <c r="Y11" s="442"/>
      <c r="Z11" s="442"/>
    </row>
    <row r="12" spans="1:45" ht="16.5" customHeight="1" x14ac:dyDescent="0.2">
      <c r="P12" s="445"/>
      <c r="AC12" s="791" t="s">
        <v>10</v>
      </c>
      <c r="AD12" s="792">
        <v>1250</v>
      </c>
      <c r="AE12" s="792">
        <v>2500</v>
      </c>
      <c r="AF12" s="792">
        <v>5000</v>
      </c>
      <c r="AG12" s="792">
        <v>10000</v>
      </c>
      <c r="AH12" s="791" t="s">
        <v>91</v>
      </c>
      <c r="AI12" s="793"/>
    </row>
    <row r="13" spans="1:45" ht="16.5" customHeight="1" x14ac:dyDescent="0.25">
      <c r="C13" s="473" t="s">
        <v>84</v>
      </c>
      <c r="L13" s="645"/>
      <c r="P13" s="463"/>
      <c r="Z13" s="531"/>
      <c r="AA13" s="531"/>
      <c r="AC13" s="792">
        <v>1250</v>
      </c>
      <c r="AD13" s="792">
        <v>2500</v>
      </c>
      <c r="AE13" s="792">
        <v>5000</v>
      </c>
      <c r="AF13" s="792">
        <v>10000</v>
      </c>
      <c r="AG13" s="792">
        <v>25000</v>
      </c>
      <c r="AH13" s="792">
        <v>25000</v>
      </c>
      <c r="AI13" s="794"/>
    </row>
    <row r="14" spans="1:45" ht="16.5" customHeight="1" x14ac:dyDescent="0.2">
      <c r="D14" s="451"/>
      <c r="L14" s="645"/>
      <c r="P14" s="469"/>
      <c r="T14" s="456"/>
      <c r="Z14" s="531" t="s">
        <v>149</v>
      </c>
      <c r="AA14" s="531"/>
      <c r="AC14" s="790">
        <v>1</v>
      </c>
      <c r="AD14" s="790">
        <v>2</v>
      </c>
      <c r="AE14" s="790">
        <v>3</v>
      </c>
      <c r="AF14" s="790">
        <v>4</v>
      </c>
      <c r="AG14" s="790">
        <v>5</v>
      </c>
      <c r="AH14" s="790">
        <v>6</v>
      </c>
      <c r="AI14" s="517"/>
    </row>
    <row r="15" spans="1:45" ht="16.5" customHeight="1" x14ac:dyDescent="0.2">
      <c r="C15" s="646" t="s">
        <v>85</v>
      </c>
      <c r="P15" s="445"/>
      <c r="T15" s="456"/>
      <c r="W15" s="474" t="s">
        <v>178</v>
      </c>
      <c r="Z15" s="557" t="s">
        <v>54</v>
      </c>
      <c r="AA15" s="788" t="s">
        <v>12</v>
      </c>
      <c r="AB15" s="448">
        <v>1</v>
      </c>
      <c r="AC15" s="790">
        <v>0.47368399999999999</v>
      </c>
      <c r="AD15" s="790">
        <v>1.2173909999999999</v>
      </c>
      <c r="AE15" s="790">
        <v>2.5434779999999999</v>
      </c>
      <c r="AF15" s="790">
        <v>4.511628</v>
      </c>
      <c r="AG15" s="790">
        <v>8.8809520000000006</v>
      </c>
      <c r="AH15" s="790">
        <v>21.8</v>
      </c>
    </row>
    <row r="16" spans="1:45" ht="16.5" customHeight="1" x14ac:dyDescent="0.2">
      <c r="J16" s="647"/>
      <c r="K16" s="647"/>
      <c r="L16" s="647"/>
      <c r="P16" s="463"/>
      <c r="T16" s="456"/>
      <c r="W16" s="474" t="s">
        <v>178</v>
      </c>
      <c r="Z16" s="557" t="s">
        <v>124</v>
      </c>
      <c r="AA16" s="788" t="s">
        <v>12</v>
      </c>
      <c r="AB16" s="448">
        <v>2</v>
      </c>
      <c r="AC16" s="790">
        <v>57101.673332999999</v>
      </c>
      <c r="AD16" s="790">
        <v>47035.591278</v>
      </c>
      <c r="AE16" s="790">
        <v>75167.333585999993</v>
      </c>
      <c r="AF16" s="790">
        <v>65502.303414000002</v>
      </c>
      <c r="AG16" s="790">
        <v>87204.014997000006</v>
      </c>
      <c r="AH16" s="790">
        <v>144796.350511</v>
      </c>
    </row>
    <row r="17" spans="4:34" ht="16.5" customHeight="1" x14ac:dyDescent="0.2">
      <c r="D17" s="440" t="s">
        <v>54</v>
      </c>
      <c r="H17" s="376"/>
      <c r="J17" s="460"/>
      <c r="K17" s="647"/>
      <c r="L17" s="647">
        <f>IF(OR($A$1&lt;1,$A$1&gt;7),0,HLOOKUP($A$1,TABLE,AB15+1))</f>
        <v>0.47368399999999999</v>
      </c>
      <c r="N17" s="440" t="s">
        <v>12</v>
      </c>
      <c r="P17" s="463">
        <f>IF(ISTEXT(L17),"   N/A",ABS(L17-H17))</f>
        <v>0.47368399999999999</v>
      </c>
      <c r="R17" s="407"/>
      <c r="S17" s="407"/>
      <c r="T17" s="456"/>
      <c r="W17" s="474" t="s">
        <v>178</v>
      </c>
      <c r="Z17" s="557" t="s">
        <v>124</v>
      </c>
      <c r="AA17" s="788" t="s">
        <v>181</v>
      </c>
      <c r="AB17" s="448">
        <v>3</v>
      </c>
      <c r="AC17" s="797">
        <v>123683.6</v>
      </c>
      <c r="AD17" s="797">
        <v>113018</v>
      </c>
      <c r="AE17" s="797">
        <v>142854</v>
      </c>
      <c r="AF17" s="797">
        <v>117266.1</v>
      </c>
      <c r="AG17" s="797">
        <v>150663.20000000001</v>
      </c>
      <c r="AH17" s="797">
        <v>308351.5</v>
      </c>
    </row>
    <row r="18" spans="4:34" ht="16.5" customHeight="1" x14ac:dyDescent="0.2">
      <c r="J18" s="647"/>
      <c r="K18" s="647"/>
      <c r="L18" s="647"/>
      <c r="N18" s="462"/>
      <c r="P18" s="463"/>
      <c r="R18" s="466"/>
      <c r="S18" s="466"/>
      <c r="T18" s="456"/>
      <c r="W18" s="474" t="s">
        <v>178</v>
      </c>
      <c r="Z18" s="557" t="s">
        <v>410</v>
      </c>
      <c r="AA18" s="788" t="s">
        <v>12</v>
      </c>
      <c r="AB18" s="448">
        <v>4</v>
      </c>
      <c r="AC18" s="790">
        <v>262469.66166699998</v>
      </c>
      <c r="AD18" s="790">
        <v>313172.91327800002</v>
      </c>
      <c r="AE18" s="790">
        <v>614413.29370899999</v>
      </c>
      <c r="AF18" s="790">
        <v>596278.54209799995</v>
      </c>
      <c r="AG18" s="790">
        <v>751135.96577500005</v>
      </c>
      <c r="AH18" s="790">
        <v>1168210.4834429999</v>
      </c>
    </row>
    <row r="19" spans="4:34" ht="16.5" customHeight="1" x14ac:dyDescent="0.2">
      <c r="J19" s="647"/>
      <c r="K19" s="647"/>
      <c r="L19" s="647"/>
      <c r="N19" s="462"/>
      <c r="P19" s="463"/>
      <c r="R19" s="466"/>
      <c r="S19" s="466"/>
      <c r="T19" s="456"/>
      <c r="W19" s="474" t="s">
        <v>178</v>
      </c>
      <c r="Z19" s="557" t="s">
        <v>410</v>
      </c>
      <c r="AA19" s="788" t="s">
        <v>181</v>
      </c>
      <c r="AB19" s="448">
        <v>5</v>
      </c>
      <c r="AC19" s="797">
        <v>493429.3</v>
      </c>
      <c r="AD19" s="797">
        <v>752224.6</v>
      </c>
      <c r="AE19" s="797">
        <v>967931.1</v>
      </c>
      <c r="AF19" s="797">
        <v>943816.6</v>
      </c>
      <c r="AG19" s="797">
        <v>1266752</v>
      </c>
      <c r="AH19" s="797">
        <v>1908583</v>
      </c>
    </row>
    <row r="20" spans="4:34" ht="16.5" customHeight="1" x14ac:dyDescent="0.2">
      <c r="D20" s="462" t="s">
        <v>124</v>
      </c>
      <c r="G20" s="462" t="s">
        <v>19</v>
      </c>
      <c r="H20" s="376"/>
      <c r="I20" s="462"/>
      <c r="J20" s="460"/>
      <c r="K20" s="645"/>
      <c r="L20" s="645">
        <f>IF(OR($A$1&lt;1,$A$1&gt;7),0,HLOOKUP($A$1,TABLE,AB16+1))</f>
        <v>57101.673332999999</v>
      </c>
      <c r="N20" s="462" t="s">
        <v>12</v>
      </c>
      <c r="P20" s="469">
        <f>IF(ISTEXT(L20),"   N/A",ABS(L20-H20))</f>
        <v>57101.673332999999</v>
      </c>
      <c r="R20" s="407"/>
      <c r="S20" s="407"/>
      <c r="T20" s="456"/>
      <c r="W20" s="474" t="s">
        <v>178</v>
      </c>
      <c r="Z20" s="557" t="s">
        <v>56</v>
      </c>
      <c r="AA20" s="788" t="s">
        <v>12</v>
      </c>
      <c r="AB20" s="448">
        <v>6</v>
      </c>
      <c r="AC20" s="790">
        <v>139979.71900000001</v>
      </c>
      <c r="AD20" s="790">
        <v>104488.82025600001</v>
      </c>
      <c r="AE20" s="790">
        <v>187306.07525299999</v>
      </c>
      <c r="AF20" s="790">
        <v>197354.35077700001</v>
      </c>
      <c r="AG20" s="790">
        <v>234788.37419500001</v>
      </c>
      <c r="AH20" s="790">
        <v>328386.76381700003</v>
      </c>
    </row>
    <row r="21" spans="4:34" ht="16.5" customHeight="1" x14ac:dyDescent="0.2">
      <c r="J21" s="648"/>
      <c r="K21" s="645"/>
      <c r="L21" s="645">
        <f>IF(OR($A$1&lt;1,$A$1&gt;7),0,HLOOKUP($A$1,TABLE,AB17+1))</f>
        <v>123683.6</v>
      </c>
      <c r="N21" s="462" t="s">
        <v>177</v>
      </c>
      <c r="P21" s="469">
        <f>IF(ISTEXT(L21),"   N/A",ABS(L21-J20))</f>
        <v>123683.6</v>
      </c>
      <c r="R21" s="407"/>
      <c r="S21" s="407"/>
      <c r="T21" s="456"/>
      <c r="W21" s="474" t="s">
        <v>178</v>
      </c>
      <c r="Z21" s="557" t="s">
        <v>97</v>
      </c>
      <c r="AA21" s="788" t="s">
        <v>12</v>
      </c>
      <c r="AB21" s="448">
        <v>7</v>
      </c>
      <c r="AC21" s="790">
        <v>40.127600000000001</v>
      </c>
      <c r="AD21" s="790">
        <v>35.413899999999998</v>
      </c>
      <c r="AE21" s="790">
        <v>28.880299999999998</v>
      </c>
      <c r="AF21" s="790">
        <v>31.797499999999999</v>
      </c>
      <c r="AG21" s="790">
        <v>31.674799999999998</v>
      </c>
      <c r="AH21" s="790">
        <v>29.343499999999999</v>
      </c>
    </row>
    <row r="22" spans="4:34" ht="16.5" customHeight="1" x14ac:dyDescent="0.2">
      <c r="J22" s="649"/>
      <c r="K22" s="647"/>
      <c r="L22" s="647"/>
      <c r="P22" s="469"/>
      <c r="R22" s="466"/>
      <c r="S22" s="466"/>
      <c r="T22" s="456"/>
      <c r="W22" s="474" t="s">
        <v>146</v>
      </c>
      <c r="Z22" s="557" t="s">
        <v>54</v>
      </c>
      <c r="AA22" s="788" t="s">
        <v>12</v>
      </c>
      <c r="AB22" s="448">
        <v>8</v>
      </c>
      <c r="AC22" s="790">
        <v>0.57894699999999999</v>
      </c>
      <c r="AD22" s="790">
        <v>0.86956500000000003</v>
      </c>
      <c r="AE22" s="790">
        <v>0.52173899999999995</v>
      </c>
      <c r="AF22" s="790">
        <v>0.81395300000000004</v>
      </c>
      <c r="AG22" s="790">
        <v>1.214286</v>
      </c>
      <c r="AH22" s="790">
        <v>1.825</v>
      </c>
    </row>
    <row r="23" spans="4:34" ht="16.5" customHeight="1" x14ac:dyDescent="0.2">
      <c r="D23" s="462" t="s">
        <v>405</v>
      </c>
      <c r="J23" s="649"/>
      <c r="K23" s="647"/>
      <c r="L23" s="647"/>
      <c r="P23" s="469"/>
      <c r="R23" s="466"/>
      <c r="S23" s="466"/>
      <c r="T23" s="456"/>
      <c r="W23" s="474" t="s">
        <v>146</v>
      </c>
      <c r="Z23" s="557" t="s">
        <v>124</v>
      </c>
      <c r="AA23" s="788" t="s">
        <v>12</v>
      </c>
      <c r="AB23" s="448">
        <v>9</v>
      </c>
      <c r="AC23" s="790">
        <v>45415.891667000004</v>
      </c>
      <c r="AD23" s="790">
        <v>21705.674920000001</v>
      </c>
      <c r="AE23" s="790">
        <v>47998.953787999999</v>
      </c>
      <c r="AF23" s="790">
        <v>51794.195342999999</v>
      </c>
      <c r="AG23" s="790">
        <v>61437.988427999997</v>
      </c>
      <c r="AH23" s="790">
        <v>101275.135444</v>
      </c>
    </row>
    <row r="24" spans="4:34" ht="16.5" customHeight="1" x14ac:dyDescent="0.2">
      <c r="D24" s="462" t="s">
        <v>55</v>
      </c>
      <c r="G24" s="462" t="s">
        <v>19</v>
      </c>
      <c r="H24" s="376"/>
      <c r="I24" s="462"/>
      <c r="J24" s="460"/>
      <c r="K24" s="647"/>
      <c r="L24" s="645">
        <f>IF(OR($A$1&lt;1,$A$1&gt;7),0,HLOOKUP($A$1,TABLE,AB18+1))</f>
        <v>262469.66166699998</v>
      </c>
      <c r="N24" s="462" t="s">
        <v>12</v>
      </c>
      <c r="P24" s="469">
        <f>IF(ISTEXT(L24),"   N/A",ABS(L24-H24))</f>
        <v>262469.66166699998</v>
      </c>
      <c r="R24" s="407"/>
      <c r="S24" s="407"/>
      <c r="T24" s="456"/>
      <c r="W24" s="474" t="s">
        <v>146</v>
      </c>
      <c r="Z24" s="557" t="s">
        <v>124</v>
      </c>
      <c r="AA24" s="788" t="s">
        <v>181</v>
      </c>
      <c r="AB24" s="448">
        <v>10</v>
      </c>
      <c r="AC24" s="790">
        <v>87680.65</v>
      </c>
      <c r="AD24" s="790">
        <v>43106.67</v>
      </c>
      <c r="AE24" s="790">
        <v>102438.6</v>
      </c>
      <c r="AF24" s="790">
        <v>86581.05</v>
      </c>
      <c r="AG24" s="790">
        <v>144951.6</v>
      </c>
      <c r="AH24" s="790">
        <v>183812.3</v>
      </c>
    </row>
    <row r="25" spans="4:34" ht="16.5" customHeight="1" x14ac:dyDescent="0.2">
      <c r="J25" s="649"/>
      <c r="K25" s="647"/>
      <c r="L25" s="645">
        <f>IF(OR($A$1&lt;1,$A$1&gt;7),0,HLOOKUP($A$1,TABLE,AB19+1))</f>
        <v>493429.3</v>
      </c>
      <c r="N25" s="462" t="s">
        <v>177</v>
      </c>
      <c r="P25" s="469">
        <f>IF(ISTEXT(L25),"   N/A",ABS(L25-H24))</f>
        <v>493429.3</v>
      </c>
      <c r="R25" s="407"/>
      <c r="S25" s="407"/>
      <c r="T25" s="456"/>
      <c r="W25" s="474" t="s">
        <v>146</v>
      </c>
      <c r="Z25" s="557" t="s">
        <v>410</v>
      </c>
      <c r="AA25" s="788" t="s">
        <v>12</v>
      </c>
      <c r="AB25" s="448">
        <v>11</v>
      </c>
      <c r="AC25" s="790">
        <v>182383.687917</v>
      </c>
      <c r="AD25" s="790">
        <v>145970.40929000001</v>
      </c>
      <c r="AE25" s="790">
        <v>237429.586026</v>
      </c>
      <c r="AF25" s="790">
        <v>334710.35251599998</v>
      </c>
      <c r="AG25" s="790">
        <v>319448.18821200001</v>
      </c>
      <c r="AH25" s="790">
        <v>498696.51222999999</v>
      </c>
    </row>
    <row r="26" spans="4:34" ht="16.5" customHeight="1" x14ac:dyDescent="0.2">
      <c r="J26" s="649"/>
      <c r="K26" s="647"/>
      <c r="L26" s="470"/>
      <c r="N26" s="462"/>
      <c r="P26" s="469"/>
      <c r="R26" s="466"/>
      <c r="S26" s="466"/>
      <c r="T26" s="456"/>
      <c r="W26" s="474" t="s">
        <v>146</v>
      </c>
      <c r="Z26" s="557" t="s">
        <v>410</v>
      </c>
      <c r="AA26" s="788" t="s">
        <v>181</v>
      </c>
      <c r="AB26" s="448">
        <v>12</v>
      </c>
      <c r="AC26" s="790">
        <v>357027</v>
      </c>
      <c r="AD26" s="790">
        <v>244302.9</v>
      </c>
      <c r="AE26" s="790">
        <v>323261.2</v>
      </c>
      <c r="AF26" s="790">
        <v>587911.9</v>
      </c>
      <c r="AG26" s="790">
        <v>581226.1</v>
      </c>
      <c r="AH26" s="790">
        <v>809158.4</v>
      </c>
    </row>
    <row r="27" spans="4:34" ht="16.5" customHeight="1" x14ac:dyDescent="0.2">
      <c r="J27" s="649"/>
      <c r="K27" s="647"/>
      <c r="L27" s="647"/>
      <c r="P27" s="463"/>
      <c r="R27" s="466"/>
      <c r="S27" s="466"/>
      <c r="T27" s="456"/>
      <c r="W27" s="474" t="s">
        <v>146</v>
      </c>
      <c r="Z27" s="557" t="s">
        <v>56</v>
      </c>
      <c r="AA27" s="788" t="s">
        <v>12</v>
      </c>
      <c r="AB27" s="448">
        <v>13</v>
      </c>
      <c r="AC27" s="790">
        <v>67970.862999999998</v>
      </c>
      <c r="AD27" s="790">
        <v>66312.326375000004</v>
      </c>
      <c r="AE27" s="790">
        <v>84875.620926000003</v>
      </c>
      <c r="AF27" s="790">
        <v>112184.597778</v>
      </c>
      <c r="AG27" s="790">
        <v>92585.743635000006</v>
      </c>
      <c r="AH27" s="790">
        <v>123552.538976</v>
      </c>
    </row>
    <row r="28" spans="4:34" ht="16.5" customHeight="1" x14ac:dyDescent="0.2">
      <c r="D28" s="440" t="s">
        <v>406</v>
      </c>
      <c r="G28" s="440" t="s">
        <v>19</v>
      </c>
      <c r="H28" s="376"/>
      <c r="J28" s="650"/>
      <c r="L28" s="645">
        <f>IF(OR($A$1&lt;1,$A$1&gt;7),0,HLOOKUP($A$1,TABLE,AB20+1))</f>
        <v>139979.71900000001</v>
      </c>
      <c r="N28" s="440" t="s">
        <v>12</v>
      </c>
      <c r="P28" s="469">
        <f>IF(ISTEXT(L28),"   N/A",ABS(L28-H28))</f>
        <v>139979.71900000001</v>
      </c>
      <c r="R28" s="407"/>
      <c r="S28" s="407"/>
      <c r="T28" s="456"/>
      <c r="W28" s="474" t="s">
        <v>146</v>
      </c>
      <c r="Z28" s="557" t="s">
        <v>97</v>
      </c>
      <c r="AA28" s="788" t="s">
        <v>12</v>
      </c>
      <c r="AB28" s="448">
        <v>14</v>
      </c>
      <c r="AC28" s="797">
        <v>31.193199999999997</v>
      </c>
      <c r="AD28" s="797">
        <v>40.442299999999996</v>
      </c>
      <c r="AE28" s="790">
        <v>43.575099999999999</v>
      </c>
      <c r="AF28" s="790">
        <v>33.149799999999999</v>
      </c>
      <c r="AG28" s="790">
        <v>33.204599999999999</v>
      </c>
      <c r="AH28" s="790">
        <v>27.958300000000001</v>
      </c>
    </row>
    <row r="29" spans="4:34" ht="16.5" customHeight="1" x14ac:dyDescent="0.2">
      <c r="J29" s="649"/>
      <c r="K29" s="647"/>
      <c r="L29" s="647"/>
      <c r="P29" s="463"/>
      <c r="R29" s="466"/>
      <c r="S29" s="466"/>
      <c r="T29" s="456"/>
      <c r="W29" s="474" t="s">
        <v>179</v>
      </c>
      <c r="Z29" s="557" t="s">
        <v>54</v>
      </c>
      <c r="AA29" s="788" t="s">
        <v>12</v>
      </c>
      <c r="AB29" s="448">
        <v>15</v>
      </c>
      <c r="AC29" s="800">
        <v>0.105263</v>
      </c>
      <c r="AD29" s="798">
        <v>8.6957000000000007E-2</v>
      </c>
      <c r="AE29" s="798">
        <v>0.19565199999999999</v>
      </c>
      <c r="AF29" s="798">
        <v>1</v>
      </c>
      <c r="AG29" s="798">
        <v>2.8809520000000002</v>
      </c>
      <c r="AH29" s="798">
        <v>10.125</v>
      </c>
    </row>
    <row r="30" spans="4:34" ht="16.5" customHeight="1" x14ac:dyDescent="0.2">
      <c r="D30" s="462" t="s">
        <v>407</v>
      </c>
      <c r="J30" s="651" t="e">
        <f>+(H28/H24)*100</f>
        <v>#DIV/0!</v>
      </c>
      <c r="K30" s="462" t="s">
        <v>11</v>
      </c>
      <c r="L30" s="647">
        <f>IF(OR($A$1&lt;1,$A$1&gt;7),0,HLOOKUP($A$1,TABLE,AB21+1))</f>
        <v>40.127600000000001</v>
      </c>
      <c r="N30" s="462" t="s">
        <v>12</v>
      </c>
      <c r="P30" s="463" t="e">
        <f>IF(ISTEXT(L30),"   N/A",ABS(L30-J30))</f>
        <v>#DIV/0!</v>
      </c>
      <c r="R30" s="407"/>
      <c r="S30" s="407"/>
      <c r="T30" s="456"/>
      <c r="W30" s="474" t="s">
        <v>179</v>
      </c>
      <c r="Z30" s="557" t="s">
        <v>124</v>
      </c>
      <c r="AA30" s="788" t="s">
        <v>12</v>
      </c>
      <c r="AB30" s="448">
        <v>16</v>
      </c>
      <c r="AC30" s="798" t="s">
        <v>15</v>
      </c>
      <c r="AD30" s="798">
        <v>52038.5</v>
      </c>
      <c r="AE30" s="798">
        <v>16387.09</v>
      </c>
      <c r="AF30" s="798">
        <v>64758.538766999998</v>
      </c>
      <c r="AG30" s="798">
        <v>68380.550713999997</v>
      </c>
      <c r="AH30" s="798">
        <v>169532.265361</v>
      </c>
    </row>
    <row r="31" spans="4:34" ht="16.5" customHeight="1" x14ac:dyDescent="0.2">
      <c r="D31" s="652" t="s">
        <v>408</v>
      </c>
      <c r="J31" s="653"/>
      <c r="K31" s="462"/>
      <c r="L31" s="647"/>
      <c r="N31" s="462"/>
      <c r="P31" s="463"/>
      <c r="R31" s="466"/>
      <c r="S31" s="466"/>
      <c r="T31" s="456"/>
      <c r="W31" s="474" t="s">
        <v>179</v>
      </c>
      <c r="Z31" s="557" t="s">
        <v>124</v>
      </c>
      <c r="AA31" s="788" t="s">
        <v>181</v>
      </c>
      <c r="AB31" s="448">
        <v>17</v>
      </c>
      <c r="AC31" s="800" t="s">
        <v>15</v>
      </c>
      <c r="AD31" s="800">
        <v>84880</v>
      </c>
      <c r="AE31" s="798">
        <v>35323</v>
      </c>
      <c r="AF31" s="798">
        <v>132116.9</v>
      </c>
      <c r="AG31" s="798">
        <v>133166</v>
      </c>
      <c r="AH31" s="798">
        <v>362459.8</v>
      </c>
    </row>
    <row r="32" spans="4:34" ht="16.5" customHeight="1" x14ac:dyDescent="0.2">
      <c r="P32" s="445"/>
      <c r="R32" s="466"/>
      <c r="S32" s="466"/>
      <c r="T32" s="456"/>
      <c r="W32" s="474" t="s">
        <v>179</v>
      </c>
      <c r="Z32" s="557" t="s">
        <v>410</v>
      </c>
      <c r="AA32" s="788" t="s">
        <v>12</v>
      </c>
      <c r="AB32" s="448">
        <v>18</v>
      </c>
      <c r="AC32" s="790" t="s">
        <v>15</v>
      </c>
      <c r="AD32" s="790">
        <v>252886</v>
      </c>
      <c r="AE32" s="798">
        <v>168973.642043</v>
      </c>
      <c r="AF32" s="790">
        <v>482351.37933299999</v>
      </c>
      <c r="AG32" s="790">
        <v>692299.46384099999</v>
      </c>
      <c r="AH32" s="790">
        <v>1205821.628696</v>
      </c>
    </row>
    <row r="33" spans="1:40" ht="16.5" customHeight="1" x14ac:dyDescent="0.2">
      <c r="P33" s="445"/>
      <c r="R33" s="466"/>
      <c r="S33" s="466"/>
      <c r="T33" s="456"/>
      <c r="W33" s="474" t="s">
        <v>179</v>
      </c>
      <c r="Z33" s="557" t="s">
        <v>410</v>
      </c>
      <c r="AA33" s="788" t="s">
        <v>181</v>
      </c>
      <c r="AB33" s="448">
        <v>19</v>
      </c>
      <c r="AC33" s="797" t="s">
        <v>15</v>
      </c>
      <c r="AD33" s="790">
        <v>284779</v>
      </c>
      <c r="AE33" s="790">
        <v>423741.3</v>
      </c>
      <c r="AF33" s="790">
        <v>800094.7</v>
      </c>
      <c r="AG33" s="790">
        <v>1259055</v>
      </c>
      <c r="AH33" s="790">
        <v>2206038</v>
      </c>
    </row>
    <row r="34" spans="1:40" ht="16.5" customHeight="1" x14ac:dyDescent="0.2">
      <c r="C34" s="646" t="s">
        <v>411</v>
      </c>
      <c r="P34" s="445"/>
      <c r="R34" s="466"/>
      <c r="S34" s="466"/>
      <c r="T34" s="456"/>
      <c r="W34" s="474" t="s">
        <v>179</v>
      </c>
      <c r="Z34" s="557" t="s">
        <v>56</v>
      </c>
      <c r="AA34" s="788" t="s">
        <v>12</v>
      </c>
      <c r="AB34" s="448">
        <v>20</v>
      </c>
      <c r="AC34" s="798" t="s">
        <v>15</v>
      </c>
      <c r="AD34" s="798">
        <v>103518.325</v>
      </c>
      <c r="AE34" s="798">
        <v>111068.06666700001</v>
      </c>
      <c r="AF34" s="798">
        <v>163751.104032</v>
      </c>
      <c r="AG34" s="798">
        <v>232360.67926199999</v>
      </c>
      <c r="AH34" s="798">
        <v>338063.70133399998</v>
      </c>
      <c r="AI34" s="908"/>
    </row>
    <row r="35" spans="1:40" ht="16.5" customHeight="1" x14ac:dyDescent="0.2">
      <c r="C35" s="462"/>
      <c r="J35" s="647"/>
      <c r="K35" s="647"/>
      <c r="L35" s="647"/>
      <c r="P35" s="463"/>
      <c r="R35" s="466"/>
      <c r="S35" s="466"/>
      <c r="T35" s="456"/>
      <c r="W35" s="474" t="s">
        <v>179</v>
      </c>
      <c r="Z35" s="557" t="s">
        <v>97</v>
      </c>
      <c r="AA35" s="788" t="s">
        <v>12</v>
      </c>
      <c r="AB35" s="448">
        <v>21</v>
      </c>
      <c r="AC35" s="797" t="s">
        <v>15</v>
      </c>
      <c r="AD35" s="797">
        <v>41.791200000000003</v>
      </c>
      <c r="AE35" s="790">
        <v>48.085000000000001</v>
      </c>
      <c r="AF35" s="790">
        <v>32.875900000000001</v>
      </c>
      <c r="AG35" s="790">
        <v>31.4438</v>
      </c>
      <c r="AH35" s="790">
        <v>29.618600000000001</v>
      </c>
      <c r="AI35" s="908"/>
    </row>
    <row r="36" spans="1:40" ht="16.5" customHeight="1" x14ac:dyDescent="0.2">
      <c r="D36" s="440" t="s">
        <v>54</v>
      </c>
      <c r="H36" s="376"/>
      <c r="J36" s="460"/>
      <c r="K36" s="647"/>
      <c r="L36" s="647">
        <f>IF(OR($A$1&lt;1,$A$1&gt;7),0,HLOOKUP($A$1,TABLE,AB22+1))</f>
        <v>0.57894699999999999</v>
      </c>
      <c r="N36" s="462" t="s">
        <v>12</v>
      </c>
      <c r="P36" s="463">
        <f>IF(ISTEXT(L36),"   N/A",ABS(L36-H36))</f>
        <v>0.57894699999999999</v>
      </c>
      <c r="R36" s="407"/>
      <c r="S36" s="407"/>
      <c r="T36" s="456"/>
      <c r="W36" s="474" t="s">
        <v>402</v>
      </c>
      <c r="Z36" s="557" t="s">
        <v>54</v>
      </c>
      <c r="AA36" s="788" t="s">
        <v>12</v>
      </c>
      <c r="AB36" s="448">
        <v>22</v>
      </c>
      <c r="AC36" s="790">
        <v>0.47368399999999999</v>
      </c>
      <c r="AD36" s="797">
        <v>0.91304300000000005</v>
      </c>
      <c r="AE36" s="790">
        <v>0.54347800000000002</v>
      </c>
      <c r="AF36" s="790">
        <v>1.6744190000000001</v>
      </c>
      <c r="AG36" s="790">
        <v>1.7619050000000001</v>
      </c>
      <c r="AH36" s="790">
        <v>1.625</v>
      </c>
      <c r="AI36" s="908"/>
    </row>
    <row r="37" spans="1:40" ht="16.5" customHeight="1" x14ac:dyDescent="0.2">
      <c r="J37" s="647"/>
      <c r="K37" s="647"/>
      <c r="L37" s="461"/>
      <c r="N37" s="462"/>
      <c r="P37" s="463"/>
      <c r="R37" s="466"/>
      <c r="S37" s="466"/>
      <c r="T37" s="456"/>
      <c r="W37" s="474" t="s">
        <v>402</v>
      </c>
      <c r="Z37" s="557" t="s">
        <v>124</v>
      </c>
      <c r="AA37" s="788" t="s">
        <v>12</v>
      </c>
      <c r="AB37" s="448">
        <v>23</v>
      </c>
      <c r="AC37" s="790">
        <v>33668.432857</v>
      </c>
      <c r="AD37" s="797">
        <v>25222.168085000001</v>
      </c>
      <c r="AE37" s="790">
        <v>44163.341725999999</v>
      </c>
      <c r="AF37" s="790">
        <v>62566.757238999999</v>
      </c>
      <c r="AG37" s="790">
        <v>100424.895414</v>
      </c>
      <c r="AH37" s="790">
        <v>67515.146640000006</v>
      </c>
      <c r="AI37" s="908"/>
    </row>
    <row r="38" spans="1:40" ht="16.5" customHeight="1" x14ac:dyDescent="0.2">
      <c r="D38" s="462"/>
      <c r="J38" s="647"/>
      <c r="K38" s="647"/>
      <c r="L38" s="647"/>
      <c r="P38" s="445"/>
      <c r="R38" s="466"/>
      <c r="S38" s="466"/>
      <c r="T38" s="456"/>
      <c r="W38" s="474" t="s">
        <v>402</v>
      </c>
      <c r="Z38" s="557" t="s">
        <v>124</v>
      </c>
      <c r="AA38" s="788" t="s">
        <v>181</v>
      </c>
      <c r="AB38" s="448">
        <v>24</v>
      </c>
      <c r="AC38" s="790">
        <v>69757.5</v>
      </c>
      <c r="AD38" s="797">
        <v>39422.959999999999</v>
      </c>
      <c r="AE38" s="790">
        <v>85511</v>
      </c>
      <c r="AF38" s="790">
        <v>124731.4</v>
      </c>
      <c r="AG38" s="790">
        <v>283100.5</v>
      </c>
      <c r="AH38" s="790">
        <v>131917.29999999999</v>
      </c>
      <c r="AI38" s="908"/>
    </row>
    <row r="39" spans="1:40" ht="16.5" customHeight="1" x14ac:dyDescent="0.2">
      <c r="D39" s="462" t="s">
        <v>124</v>
      </c>
      <c r="G39" s="462" t="s">
        <v>19</v>
      </c>
      <c r="H39" s="376"/>
      <c r="I39" s="462"/>
      <c r="J39" s="460"/>
      <c r="K39" s="645"/>
      <c r="L39" s="645">
        <f>IF(OR($A$1&lt;1,$A$1&gt;7),0,HLOOKUP($A$1,TABLE,AB23+1))</f>
        <v>45415.891667000004</v>
      </c>
      <c r="M39" s="654"/>
      <c r="N39" s="655" t="s">
        <v>12</v>
      </c>
      <c r="O39" s="654"/>
      <c r="P39" s="674">
        <f>IF(ISTEXT(L39),"   N/A",ABS(L39-H39))</f>
        <v>45415.891667000004</v>
      </c>
      <c r="Q39" s="656"/>
      <c r="R39" s="677"/>
      <c r="S39" s="677"/>
      <c r="T39" s="456"/>
      <c r="W39" s="474" t="s">
        <v>402</v>
      </c>
      <c r="Z39" s="557" t="s">
        <v>410</v>
      </c>
      <c r="AA39" s="788" t="s">
        <v>12</v>
      </c>
      <c r="AB39" s="448">
        <v>25</v>
      </c>
      <c r="AC39" s="790">
        <v>530688.34476200002</v>
      </c>
      <c r="AD39" s="797">
        <v>251040.88747799999</v>
      </c>
      <c r="AE39" s="790">
        <v>526366.63635399996</v>
      </c>
      <c r="AF39" s="790">
        <v>524809.55365400005</v>
      </c>
      <c r="AG39" s="790">
        <v>789215.29055000003</v>
      </c>
      <c r="AH39" s="790">
        <v>961033.77030800004</v>
      </c>
      <c r="AI39" s="908"/>
    </row>
    <row r="40" spans="1:40" ht="16.5" customHeight="1" x14ac:dyDescent="0.2">
      <c r="J40" s="648"/>
      <c r="K40" s="645"/>
      <c r="L40" s="645">
        <f>IF(OR($A$1&lt;1,$A$1&gt;7),0,HLOOKUP($A$1,TABLE,AB24+1))</f>
        <v>87680.65</v>
      </c>
      <c r="M40" s="654"/>
      <c r="N40" s="655" t="s">
        <v>18</v>
      </c>
      <c r="O40" s="654"/>
      <c r="P40" s="674">
        <f>IF(ISTEXT(L40),"   N/A",ABS(L40-H39))</f>
        <v>87680.65</v>
      </c>
      <c r="Q40" s="656"/>
      <c r="R40" s="677"/>
      <c r="S40" s="677"/>
      <c r="T40" s="456"/>
      <c r="W40" s="474" t="s">
        <v>402</v>
      </c>
      <c r="Z40" s="557" t="s">
        <v>410</v>
      </c>
      <c r="AA40" s="788" t="s">
        <v>181</v>
      </c>
      <c r="AB40" s="448">
        <v>26</v>
      </c>
      <c r="AC40" s="790">
        <v>945343.5</v>
      </c>
      <c r="AD40" s="797">
        <v>426971.4</v>
      </c>
      <c r="AE40" s="797">
        <v>1159338</v>
      </c>
      <c r="AF40" s="797">
        <v>927327.6</v>
      </c>
      <c r="AG40" s="797">
        <v>1752440</v>
      </c>
      <c r="AH40" s="797">
        <v>2020361</v>
      </c>
    </row>
    <row r="41" spans="1:40" ht="16.5" customHeight="1" x14ac:dyDescent="0.2">
      <c r="J41" s="649"/>
      <c r="K41" s="647"/>
      <c r="L41" s="444"/>
      <c r="R41" s="466"/>
      <c r="S41" s="466"/>
      <c r="T41" s="456"/>
      <c r="W41" s="474" t="s">
        <v>402</v>
      </c>
      <c r="Z41" s="557" t="s">
        <v>56</v>
      </c>
      <c r="AA41" s="788" t="s">
        <v>12</v>
      </c>
      <c r="AB41" s="448">
        <v>27</v>
      </c>
      <c r="AC41" s="790">
        <v>168848.83333299999</v>
      </c>
      <c r="AD41" s="797">
        <v>68867.009999999995</v>
      </c>
      <c r="AE41" s="797">
        <v>148481.770513</v>
      </c>
      <c r="AF41" s="797">
        <v>167145.72189700001</v>
      </c>
      <c r="AG41" s="797">
        <v>204485.44882399999</v>
      </c>
      <c r="AH41" s="797">
        <v>267819.12451699999</v>
      </c>
    </row>
    <row r="42" spans="1:40" ht="16.5" customHeight="1" x14ac:dyDescent="0.2">
      <c r="D42" s="462" t="s">
        <v>405</v>
      </c>
      <c r="J42" s="649"/>
      <c r="K42" s="647"/>
      <c r="L42" s="470"/>
      <c r="N42" s="462"/>
      <c r="P42" s="469"/>
      <c r="R42" s="466"/>
      <c r="S42" s="466"/>
      <c r="T42" s="456"/>
      <c r="W42" s="474" t="s">
        <v>402</v>
      </c>
      <c r="Z42" s="557" t="s">
        <v>97</v>
      </c>
      <c r="AA42" s="788" t="s">
        <v>12</v>
      </c>
      <c r="AB42" s="448">
        <v>28</v>
      </c>
      <c r="AC42" s="798">
        <v>33.475200000000001</v>
      </c>
      <c r="AD42" s="800">
        <v>24.7546</v>
      </c>
      <c r="AE42" s="800">
        <v>24.313599999999997</v>
      </c>
      <c r="AF42" s="800">
        <v>29.064800000000002</v>
      </c>
      <c r="AG42" s="800">
        <v>26.222000000000001</v>
      </c>
      <c r="AH42" s="800">
        <v>27.534500000000001</v>
      </c>
    </row>
    <row r="43" spans="1:40" ht="16.5" customHeight="1" x14ac:dyDescent="0.2">
      <c r="D43" s="462" t="s">
        <v>55</v>
      </c>
      <c r="G43" s="462" t="s">
        <v>19</v>
      </c>
      <c r="H43" s="376"/>
      <c r="I43" s="462"/>
      <c r="J43" s="460"/>
      <c r="K43" s="647"/>
      <c r="L43" s="645">
        <f>IF(OR($A$1&lt;1,$A$1&gt;7),0,HLOOKUP($A$1,TABLE,AB25+1))</f>
        <v>182383.687917</v>
      </c>
      <c r="N43" s="462" t="s">
        <v>12</v>
      </c>
      <c r="P43" s="469">
        <f>IF(ISTEXT(L43),"   N/A",ABS(L43-H43))</f>
        <v>182383.687917</v>
      </c>
      <c r="R43" s="407"/>
      <c r="S43" s="407"/>
      <c r="T43" s="456"/>
      <c r="W43" s="474"/>
      <c r="Y43" s="557"/>
      <c r="Z43" s="557" t="s">
        <v>414</v>
      </c>
      <c r="AA43" s="788"/>
      <c r="AB43" s="448">
        <v>29</v>
      </c>
      <c r="AC43" s="798">
        <v>49.3</v>
      </c>
      <c r="AD43" s="800">
        <v>48.7</v>
      </c>
      <c r="AE43" s="800">
        <v>50.2</v>
      </c>
      <c r="AF43" s="800">
        <v>48</v>
      </c>
      <c r="AG43" s="800">
        <v>50.8</v>
      </c>
      <c r="AH43" s="800">
        <v>50.4</v>
      </c>
    </row>
    <row r="44" spans="1:40" ht="16.5" customHeight="1" x14ac:dyDescent="0.2">
      <c r="J44" s="649"/>
      <c r="K44" s="647"/>
      <c r="L44" s="645">
        <f>IF(OR($A$1&lt;1,$A$1&gt;7),0,HLOOKUP($A$1,TABLE,AB26+1))</f>
        <v>357027</v>
      </c>
      <c r="N44" s="462" t="s">
        <v>18</v>
      </c>
      <c r="P44" s="469">
        <f>IF(ISTEXT(L44),"   N/A",ABS(L44-H43))</f>
        <v>357027</v>
      </c>
      <c r="R44" s="407"/>
      <c r="S44" s="407"/>
      <c r="T44" s="456"/>
      <c r="W44" s="474"/>
      <c r="Y44" s="557"/>
      <c r="Z44" s="557" t="s">
        <v>415</v>
      </c>
      <c r="AA44" s="448" t="s">
        <v>12</v>
      </c>
      <c r="AB44" s="448">
        <v>30</v>
      </c>
      <c r="AC44" s="798">
        <v>4</v>
      </c>
      <c r="AD44" s="798">
        <v>2.5714290000000002</v>
      </c>
      <c r="AE44" s="798">
        <v>1.5</v>
      </c>
      <c r="AF44" s="798">
        <v>1.6</v>
      </c>
      <c r="AG44" s="798">
        <v>1.941176</v>
      </c>
      <c r="AH44" s="798">
        <v>6.375</v>
      </c>
      <c r="AK44" s="448" t="s">
        <v>545</v>
      </c>
    </row>
    <row r="45" spans="1:40" ht="16.5" customHeight="1" x14ac:dyDescent="0.2">
      <c r="J45" s="649"/>
      <c r="K45" s="647"/>
      <c r="R45" s="466"/>
      <c r="S45" s="466"/>
      <c r="T45" s="456"/>
      <c r="W45" s="474"/>
      <c r="Y45" s="557"/>
      <c r="Z45" s="557" t="s">
        <v>415</v>
      </c>
      <c r="AA45" s="448" t="s">
        <v>385</v>
      </c>
      <c r="AB45" s="448">
        <v>31</v>
      </c>
      <c r="AC45" s="800">
        <v>12</v>
      </c>
      <c r="AD45" s="798">
        <v>6.5</v>
      </c>
      <c r="AE45" s="798">
        <v>2.2000000000000002</v>
      </c>
      <c r="AF45" s="798">
        <v>2.5714290000000002</v>
      </c>
      <c r="AG45" s="798">
        <v>3.2222219999999999</v>
      </c>
      <c r="AH45" s="798">
        <v>12.5</v>
      </c>
    </row>
    <row r="46" spans="1:40" s="476" customFormat="1" ht="16.5" customHeight="1" x14ac:dyDescent="0.2">
      <c r="A46" s="440"/>
      <c r="B46" s="440"/>
      <c r="C46" s="440"/>
      <c r="D46" s="440"/>
      <c r="E46" s="440"/>
      <c r="F46" s="440"/>
      <c r="G46" s="440"/>
      <c r="H46" s="440"/>
      <c r="I46" s="440"/>
      <c r="J46" s="649"/>
      <c r="K46" s="647"/>
      <c r="L46" s="440"/>
      <c r="M46" s="440"/>
      <c r="N46" s="440"/>
      <c r="O46" s="440"/>
      <c r="P46" s="447"/>
      <c r="Q46" s="446"/>
      <c r="R46" s="466"/>
      <c r="S46" s="466"/>
      <c r="T46" s="456"/>
      <c r="U46" s="440"/>
      <c r="V46" s="448"/>
      <c r="W46" s="474"/>
      <c r="X46" s="448"/>
      <c r="Y46" s="557"/>
      <c r="Z46" s="557" t="s">
        <v>416</v>
      </c>
      <c r="AA46" s="448" t="s">
        <v>12</v>
      </c>
      <c r="AB46" s="448">
        <v>32</v>
      </c>
      <c r="AC46" s="798">
        <v>58.199999999999996</v>
      </c>
      <c r="AD46" s="800">
        <v>49.142899999999997</v>
      </c>
      <c r="AE46" s="800">
        <v>68.25</v>
      </c>
      <c r="AF46" s="800">
        <v>52.243899999999996</v>
      </c>
      <c r="AG46" s="800">
        <v>51.722900000000003</v>
      </c>
      <c r="AH46" s="800">
        <v>48.053800000000003</v>
      </c>
      <c r="AI46" s="889"/>
      <c r="AJ46" s="889"/>
      <c r="AK46" s="448" t="s">
        <v>545</v>
      </c>
      <c r="AL46" s="889"/>
      <c r="AM46" s="889"/>
      <c r="AN46" s="889"/>
    </row>
    <row r="47" spans="1:40" ht="16.5" customHeight="1" x14ac:dyDescent="0.2">
      <c r="D47" s="440" t="s">
        <v>406</v>
      </c>
      <c r="G47" s="440" t="s">
        <v>19</v>
      </c>
      <c r="H47" s="376"/>
      <c r="J47" s="650"/>
      <c r="L47" s="645">
        <f>IF(OR($A$1&lt;1,$A$1&gt;7),0,HLOOKUP($A$1,TABLE,AB27+1))</f>
        <v>67970.862999999998</v>
      </c>
      <c r="N47" s="440" t="s">
        <v>12</v>
      </c>
      <c r="P47" s="469">
        <f>IF(ISTEXT(L47),"   N/A",ABS(L47-H47))</f>
        <v>67970.862999999998</v>
      </c>
      <c r="R47" s="407"/>
      <c r="S47" s="407"/>
      <c r="T47" s="456"/>
      <c r="W47" s="474"/>
      <c r="Y47" s="557"/>
      <c r="Z47" s="557" t="s">
        <v>416</v>
      </c>
      <c r="AA47" s="448" t="s">
        <v>385</v>
      </c>
      <c r="AB47" s="448">
        <v>33</v>
      </c>
      <c r="AC47" s="798">
        <v>87.5</v>
      </c>
      <c r="AD47" s="800">
        <v>75.75</v>
      </c>
      <c r="AE47" s="800">
        <v>100</v>
      </c>
      <c r="AF47" s="800">
        <v>87.47</v>
      </c>
      <c r="AG47" s="800">
        <v>87.572699999999998</v>
      </c>
      <c r="AH47" s="800">
        <v>76.134</v>
      </c>
    </row>
    <row r="48" spans="1:40" ht="16.5" customHeight="1" x14ac:dyDescent="0.2">
      <c r="J48" s="649"/>
      <c r="K48" s="647"/>
      <c r="L48" s="647"/>
      <c r="P48" s="463"/>
      <c r="R48" s="466"/>
      <c r="S48" s="466"/>
      <c r="T48" s="456"/>
      <c r="W48" s="474"/>
      <c r="Y48" s="448" t="s">
        <v>216</v>
      </c>
      <c r="Z48" s="557" t="s">
        <v>12</v>
      </c>
      <c r="AA48" s="788"/>
      <c r="AB48" s="448">
        <v>34</v>
      </c>
      <c r="AC48" s="790">
        <v>0.4</v>
      </c>
      <c r="AD48" s="797">
        <v>1.0999999999999999</v>
      </c>
      <c r="AE48" s="797">
        <v>1</v>
      </c>
      <c r="AF48" s="797">
        <v>1.0999999999999999</v>
      </c>
      <c r="AG48" s="797">
        <v>1.4000000000000001</v>
      </c>
      <c r="AH48" s="797">
        <v>2</v>
      </c>
    </row>
    <row r="49" spans="3:34" ht="16.5" customHeight="1" x14ac:dyDescent="0.2">
      <c r="D49" s="462" t="s">
        <v>407</v>
      </c>
      <c r="J49" s="651" t="e">
        <f>+(H47/H43)*100</f>
        <v>#DIV/0!</v>
      </c>
      <c r="K49" s="462" t="s">
        <v>11</v>
      </c>
      <c r="L49" s="647">
        <f>IF(OR($A$1&lt;1,$A$1&gt;7),0,HLOOKUP($A$1,TABLE,AB28+1))</f>
        <v>31.193199999999997</v>
      </c>
      <c r="N49" s="462" t="s">
        <v>12</v>
      </c>
      <c r="P49" s="463" t="e">
        <f>IF(ISTEXT(L49),"   N/A",ABS(L49-J49))</f>
        <v>#DIV/0!</v>
      </c>
      <c r="R49" s="407"/>
      <c r="S49" s="407"/>
      <c r="T49" s="456"/>
      <c r="W49" s="474"/>
      <c r="Z49" s="557" t="s">
        <v>338</v>
      </c>
      <c r="AA49" s="788"/>
      <c r="AB49" s="448">
        <v>35</v>
      </c>
      <c r="AC49" s="790">
        <v>1.7000000000000002</v>
      </c>
      <c r="AD49" s="797">
        <v>3.1</v>
      </c>
      <c r="AE49" s="797">
        <v>3.2</v>
      </c>
      <c r="AF49" s="797">
        <v>2.9000000000000004</v>
      </c>
      <c r="AG49" s="797">
        <v>2.6</v>
      </c>
      <c r="AH49" s="797">
        <v>4.2</v>
      </c>
    </row>
    <row r="50" spans="3:34" ht="16.5" customHeight="1" x14ac:dyDescent="0.2">
      <c r="D50" s="652" t="s">
        <v>408</v>
      </c>
      <c r="J50" s="653"/>
      <c r="K50" s="462"/>
      <c r="L50" s="461"/>
      <c r="N50" s="462"/>
      <c r="P50" s="463"/>
      <c r="R50" s="466"/>
      <c r="S50" s="466"/>
      <c r="T50" s="456"/>
      <c r="W50" s="474"/>
      <c r="Y50" s="557"/>
      <c r="Z50" s="557"/>
      <c r="AA50" s="788"/>
      <c r="AD50" s="797"/>
      <c r="AE50" s="797"/>
      <c r="AF50" s="797"/>
      <c r="AG50" s="797"/>
      <c r="AH50" s="797"/>
    </row>
    <row r="51" spans="3:34" ht="16.5" customHeight="1" x14ac:dyDescent="0.2">
      <c r="P51" s="445"/>
      <c r="R51" s="466"/>
      <c r="S51" s="466"/>
      <c r="T51" s="456"/>
      <c r="W51" s="474"/>
      <c r="Z51" s="557"/>
      <c r="AA51" s="788"/>
      <c r="AD51" s="797"/>
      <c r="AE51" s="797"/>
      <c r="AF51" s="797"/>
      <c r="AG51" s="797"/>
      <c r="AH51" s="797"/>
    </row>
    <row r="52" spans="3:34" ht="16.5" customHeight="1" x14ac:dyDescent="0.2">
      <c r="D52" s="657"/>
      <c r="E52" s="657"/>
      <c r="F52" s="657"/>
      <c r="G52" s="657"/>
      <c r="H52" s="642"/>
      <c r="I52" s="657"/>
      <c r="J52" s="658"/>
      <c r="K52" s="657"/>
      <c r="L52" s="659"/>
      <c r="M52" s="657"/>
      <c r="N52" s="657"/>
      <c r="O52" s="657"/>
      <c r="P52" s="675"/>
      <c r="R52" s="466"/>
      <c r="S52" s="466"/>
      <c r="T52" s="456"/>
      <c r="W52" s="474"/>
      <c r="Z52" s="557"/>
      <c r="AA52" s="788"/>
      <c r="AD52" s="797"/>
      <c r="AE52" s="797"/>
      <c r="AF52" s="797"/>
      <c r="AG52" s="797"/>
      <c r="AH52" s="797"/>
    </row>
    <row r="53" spans="3:34" ht="16.5" customHeight="1" x14ac:dyDescent="0.2">
      <c r="C53" s="646" t="s">
        <v>412</v>
      </c>
      <c r="P53" s="445"/>
      <c r="R53" s="466"/>
      <c r="S53" s="466"/>
      <c r="AC53" s="448"/>
      <c r="AD53" s="448"/>
      <c r="AE53" s="448"/>
      <c r="AF53" s="448"/>
      <c r="AG53" s="448"/>
      <c r="AH53" s="448"/>
    </row>
    <row r="54" spans="3:34" ht="16.5" customHeight="1" x14ac:dyDescent="0.2">
      <c r="C54" s="660"/>
      <c r="P54" s="445"/>
      <c r="R54" s="466"/>
      <c r="S54" s="466"/>
      <c r="AC54" s="448"/>
      <c r="AD54" s="448"/>
      <c r="AE54" s="448"/>
      <c r="AF54" s="448"/>
      <c r="AG54" s="448"/>
      <c r="AH54" s="448"/>
    </row>
    <row r="55" spans="3:34" ht="16.5" customHeight="1" x14ac:dyDescent="0.2">
      <c r="C55" s="660"/>
      <c r="D55" s="440" t="s">
        <v>54</v>
      </c>
      <c r="H55" s="376"/>
      <c r="J55" s="460"/>
      <c r="K55" s="647"/>
      <c r="L55" s="647">
        <f>IF(OR($A$1&lt;1,$A$1&gt;7),0,HLOOKUP($A$1,TABLE,AB29+1))</f>
        <v>0.105263</v>
      </c>
      <c r="N55" s="440" t="s">
        <v>12</v>
      </c>
      <c r="P55" s="463">
        <f>IF(ISTEXT(L55),"   N/A",ABS(L55-H55))</f>
        <v>0.105263</v>
      </c>
      <c r="R55" s="407"/>
      <c r="S55" s="407"/>
    </row>
    <row r="56" spans="3:34" ht="16.5" customHeight="1" x14ac:dyDescent="0.2">
      <c r="C56" s="660"/>
      <c r="J56" s="647"/>
      <c r="K56" s="647"/>
      <c r="L56" s="647"/>
      <c r="P56" s="463"/>
      <c r="R56" s="466"/>
      <c r="S56" s="466"/>
    </row>
    <row r="57" spans="3:34" ht="16.5" customHeight="1" x14ac:dyDescent="0.2">
      <c r="C57" s="660"/>
      <c r="D57" s="462"/>
      <c r="J57" s="647"/>
      <c r="K57" s="647"/>
      <c r="P57" s="445"/>
      <c r="R57" s="466"/>
      <c r="S57" s="466"/>
    </row>
    <row r="58" spans="3:34" ht="16.5" customHeight="1" x14ac:dyDescent="0.2">
      <c r="C58" s="462"/>
      <c r="D58" s="462" t="s">
        <v>124</v>
      </c>
      <c r="G58" s="462" t="s">
        <v>19</v>
      </c>
      <c r="H58" s="376"/>
      <c r="I58" s="462"/>
      <c r="J58" s="460"/>
      <c r="K58" s="645"/>
      <c r="L58" s="647" t="str">
        <f>IF(OR($A$1&lt;1,$A$1&gt;7),0,HLOOKUP($A$1,TABLE,AB30+1))</f>
        <v>*</v>
      </c>
      <c r="N58" s="462" t="s">
        <v>12</v>
      </c>
      <c r="P58" s="469" t="str">
        <f>IF(ISTEXT(L58),"   N/A",ABS(L58-H58))</f>
        <v xml:space="preserve">   N/A</v>
      </c>
      <c r="R58" s="407"/>
      <c r="S58" s="407"/>
    </row>
    <row r="59" spans="3:34" ht="16.5" customHeight="1" x14ac:dyDescent="0.2">
      <c r="J59" s="648"/>
      <c r="K59" s="645"/>
      <c r="L59" s="461" t="str">
        <f>IF(OR($A$1&lt;1,$A$1&gt;7),0,HLOOKUP($A$1,TABLE,AB31+1))</f>
        <v>*</v>
      </c>
      <c r="N59" s="462" t="s">
        <v>18</v>
      </c>
      <c r="P59" s="469" t="str">
        <f>IF(ISTEXT(L59),"   N/A",ABS(L59-H58))</f>
        <v xml:space="preserve">   N/A</v>
      </c>
      <c r="R59" s="407"/>
      <c r="S59" s="407"/>
    </row>
    <row r="60" spans="3:34" ht="16.5" customHeight="1" x14ac:dyDescent="0.2">
      <c r="J60" s="649"/>
      <c r="K60" s="647"/>
      <c r="L60" s="470"/>
      <c r="N60" s="462"/>
      <c r="P60" s="469"/>
      <c r="R60" s="479"/>
      <c r="S60" s="479"/>
    </row>
    <row r="61" spans="3:34" ht="16.5" customHeight="1" x14ac:dyDescent="0.2">
      <c r="D61" s="462" t="s">
        <v>405</v>
      </c>
      <c r="J61" s="649"/>
      <c r="K61" s="647"/>
      <c r="L61" s="470"/>
      <c r="N61" s="462"/>
      <c r="P61" s="469"/>
      <c r="R61" s="678"/>
      <c r="S61" s="678"/>
    </row>
    <row r="62" spans="3:34" ht="16.5" customHeight="1" x14ac:dyDescent="0.2">
      <c r="D62" s="462" t="s">
        <v>55</v>
      </c>
      <c r="G62" s="462" t="s">
        <v>19</v>
      </c>
      <c r="H62" s="376"/>
      <c r="I62" s="462"/>
      <c r="J62" s="460"/>
      <c r="K62" s="647"/>
      <c r="L62" s="461" t="str">
        <f>IF(OR($A$1&lt;1,$A$1&gt;7),0,HLOOKUP($A$1,TABLE,AB32+1))</f>
        <v>*</v>
      </c>
      <c r="N62" s="462" t="s">
        <v>12</v>
      </c>
      <c r="P62" s="469" t="str">
        <f>IF(ISTEXT(L62),"   N/A",ABS(L62-H62))</f>
        <v xml:space="preserve">   N/A</v>
      </c>
      <c r="R62" s="407"/>
      <c r="S62" s="407"/>
    </row>
    <row r="63" spans="3:34" ht="16.5" customHeight="1" x14ac:dyDescent="0.2">
      <c r="J63" s="649"/>
      <c r="K63" s="647"/>
      <c r="L63" s="461" t="str">
        <f>IF(OR($A$1&lt;1,$A$1&gt;7),0,HLOOKUP($A$1,TABLE,AB33+1))</f>
        <v>*</v>
      </c>
      <c r="N63" s="462" t="s">
        <v>18</v>
      </c>
      <c r="P63" s="469" t="str">
        <f>IF(ISTEXT(L63),"   N/A",ABS(L63-H62))</f>
        <v xml:space="preserve">   N/A</v>
      </c>
      <c r="R63" s="407"/>
      <c r="S63" s="407"/>
    </row>
    <row r="64" spans="3:34" ht="16.5" customHeight="1" x14ac:dyDescent="0.2">
      <c r="J64" s="649"/>
      <c r="K64" s="647"/>
      <c r="R64" s="479"/>
      <c r="S64" s="479"/>
    </row>
    <row r="65" spans="3:19" ht="16.5" customHeight="1" x14ac:dyDescent="0.2">
      <c r="J65" s="649"/>
      <c r="K65" s="647"/>
      <c r="R65" s="479"/>
      <c r="S65" s="479"/>
    </row>
    <row r="66" spans="3:19" ht="16.5" customHeight="1" x14ac:dyDescent="0.2">
      <c r="D66" s="440" t="s">
        <v>406</v>
      </c>
      <c r="G66" s="440" t="s">
        <v>19</v>
      </c>
      <c r="H66" s="376"/>
      <c r="J66" s="650"/>
      <c r="L66" s="461" t="str">
        <f>IF(OR($A$1&lt;1,$A$1&gt;7),0,HLOOKUP($A$1,TABLE,AB34+1))</f>
        <v>*</v>
      </c>
      <c r="N66" s="440" t="s">
        <v>12</v>
      </c>
      <c r="P66" s="469" t="str">
        <f>IF(ISTEXT(L66),"   N/A",ABS(L66-H66))</f>
        <v xml:space="preserve">   N/A</v>
      </c>
      <c r="R66" s="407"/>
      <c r="S66" s="407"/>
    </row>
    <row r="67" spans="3:19" ht="16.5" customHeight="1" x14ac:dyDescent="0.2">
      <c r="J67" s="649"/>
      <c r="K67" s="647"/>
      <c r="L67" s="647"/>
      <c r="P67" s="463"/>
      <c r="R67" s="678"/>
      <c r="S67" s="678"/>
    </row>
    <row r="68" spans="3:19" ht="16.5" customHeight="1" x14ac:dyDescent="0.2">
      <c r="D68" s="462" t="s">
        <v>407</v>
      </c>
      <c r="J68" s="651" t="e">
        <f>+(H66/H62)*100</f>
        <v>#DIV/0!</v>
      </c>
      <c r="K68" s="462" t="s">
        <v>11</v>
      </c>
      <c r="L68" s="461" t="str">
        <f>IF(OR($A$1&lt;1,$A$1&gt;7),0,HLOOKUP($A$1,TABLE,AB35+1))</f>
        <v>*</v>
      </c>
      <c r="N68" s="462" t="s">
        <v>12</v>
      </c>
      <c r="P68" s="463" t="str">
        <f>IF(ISTEXT(L68),"   N/A",ABS(L68-J68))</f>
        <v xml:space="preserve">   N/A</v>
      </c>
      <c r="R68" s="407"/>
      <c r="S68" s="407"/>
    </row>
    <row r="69" spans="3:19" ht="16.5" customHeight="1" x14ac:dyDescent="0.2">
      <c r="D69" s="652" t="s">
        <v>408</v>
      </c>
      <c r="J69" s="653"/>
      <c r="K69" s="462"/>
      <c r="L69" s="647"/>
      <c r="N69" s="462"/>
      <c r="P69" s="463"/>
      <c r="R69" s="466"/>
      <c r="S69" s="466"/>
    </row>
    <row r="70" spans="3:19" ht="16.5" customHeight="1" x14ac:dyDescent="0.2">
      <c r="J70" s="661"/>
      <c r="L70" s="647"/>
      <c r="P70" s="445"/>
      <c r="R70" s="466"/>
      <c r="S70" s="466"/>
    </row>
    <row r="71" spans="3:19" ht="16.5" customHeight="1" x14ac:dyDescent="0.2">
      <c r="P71" s="445"/>
      <c r="R71" s="466"/>
      <c r="S71" s="466"/>
    </row>
    <row r="72" spans="3:19" ht="16.5" customHeight="1" x14ac:dyDescent="0.2">
      <c r="C72" s="646" t="s">
        <v>413</v>
      </c>
      <c r="J72" s="647"/>
      <c r="K72" s="647"/>
      <c r="L72" s="647"/>
      <c r="P72" s="445"/>
      <c r="R72" s="466"/>
      <c r="S72" s="466"/>
    </row>
    <row r="73" spans="3:19" ht="16.5" customHeight="1" x14ac:dyDescent="0.2">
      <c r="C73" s="660"/>
      <c r="J73" s="647"/>
      <c r="K73" s="647"/>
      <c r="L73" s="647"/>
      <c r="P73" s="445"/>
      <c r="R73" s="466"/>
      <c r="S73" s="466"/>
    </row>
    <row r="74" spans="3:19" ht="16.5" customHeight="1" x14ac:dyDescent="0.2">
      <c r="D74" s="440" t="s">
        <v>54</v>
      </c>
      <c r="H74" s="376"/>
      <c r="J74" s="460"/>
      <c r="K74" s="647"/>
      <c r="L74" s="461">
        <f>IF(OR($A$1&lt;1,$A$1&gt;7),0,HLOOKUP($A$1,TABLE,AB36+1))</f>
        <v>0.47368399999999999</v>
      </c>
      <c r="N74" s="440" t="s">
        <v>12</v>
      </c>
      <c r="P74" s="463">
        <f>IF(ISTEXT(L74),"   N/A",ABS(L74-H74))</f>
        <v>0.47368399999999999</v>
      </c>
      <c r="R74" s="407"/>
      <c r="S74" s="407"/>
    </row>
    <row r="75" spans="3:19" ht="16.5" customHeight="1" x14ac:dyDescent="0.2">
      <c r="D75" s="462"/>
      <c r="J75" s="647"/>
      <c r="K75" s="647"/>
      <c r="L75" s="647"/>
      <c r="P75" s="445"/>
      <c r="R75" s="466"/>
      <c r="S75" s="466"/>
    </row>
    <row r="76" spans="3:19" ht="16.5" customHeight="1" x14ac:dyDescent="0.2">
      <c r="D76" s="462"/>
      <c r="I76" s="462"/>
      <c r="J76" s="460"/>
      <c r="K76" s="645"/>
      <c r="L76" s="647"/>
      <c r="P76" s="445"/>
      <c r="R76" s="466"/>
      <c r="S76" s="466"/>
    </row>
    <row r="77" spans="3:19" ht="16.5" customHeight="1" x14ac:dyDescent="0.2">
      <c r="D77" s="440" t="s">
        <v>124</v>
      </c>
      <c r="G77" s="462" t="s">
        <v>19</v>
      </c>
      <c r="H77" s="376"/>
      <c r="J77" s="648"/>
      <c r="K77" s="645"/>
      <c r="L77" s="461">
        <f>IF(OR($A$1&lt;1,$A$1&gt;7),0,HLOOKUP($A$1,TABLE,AB37+1))</f>
        <v>33668.432857</v>
      </c>
      <c r="N77" s="462" t="s">
        <v>12</v>
      </c>
      <c r="P77" s="469">
        <f>IF(ISTEXT(L77),"   N/A",ABS(L77-H77))</f>
        <v>33668.432857</v>
      </c>
      <c r="R77" s="407"/>
      <c r="S77" s="407"/>
    </row>
    <row r="78" spans="3:19" ht="16.5" customHeight="1" x14ac:dyDescent="0.2">
      <c r="J78" s="649"/>
      <c r="K78" s="647"/>
      <c r="L78" s="461">
        <f>IF(OR($A$1&lt;1,$A$1&gt;7),0,HLOOKUP($A$1,TABLE,AB38+1))</f>
        <v>69757.5</v>
      </c>
      <c r="N78" s="462" t="s">
        <v>18</v>
      </c>
      <c r="P78" s="469">
        <f>IF(ISTEXT(L78),"   N/A",ABS(L78-H77))</f>
        <v>69757.5</v>
      </c>
      <c r="R78" s="407"/>
      <c r="S78" s="407"/>
    </row>
    <row r="79" spans="3:19" ht="16.5" customHeight="1" x14ac:dyDescent="0.2">
      <c r="J79" s="649"/>
      <c r="K79" s="647"/>
      <c r="L79" s="470"/>
      <c r="N79" s="462"/>
      <c r="P79" s="469"/>
      <c r="R79" s="466"/>
      <c r="S79" s="466"/>
    </row>
    <row r="80" spans="3:19" ht="16.5" customHeight="1" x14ac:dyDescent="0.2">
      <c r="D80" s="462" t="s">
        <v>405</v>
      </c>
      <c r="J80" s="649"/>
      <c r="K80" s="647"/>
      <c r="L80" s="470"/>
      <c r="N80" s="462"/>
      <c r="P80" s="469"/>
      <c r="R80" s="466"/>
      <c r="S80" s="466"/>
    </row>
    <row r="81" spans="3:19" ht="16.5" customHeight="1" x14ac:dyDescent="0.2">
      <c r="D81" s="462" t="s">
        <v>55</v>
      </c>
      <c r="G81" s="462" t="s">
        <v>19</v>
      </c>
      <c r="H81" s="376"/>
      <c r="I81" s="462"/>
      <c r="J81" s="460"/>
      <c r="K81" s="647"/>
      <c r="L81" s="461">
        <f>IF(OR($A$1&lt;1,$A$1&gt;7),0,HLOOKUP($A$1,TABLE,AB39+1))</f>
        <v>530688.34476200002</v>
      </c>
      <c r="N81" s="462" t="s">
        <v>12</v>
      </c>
      <c r="P81" s="469">
        <f>IF(ISTEXT(L81),"   N/A",ABS(L81-H81))</f>
        <v>530688.34476200002</v>
      </c>
      <c r="R81" s="407"/>
      <c r="S81" s="407"/>
    </row>
    <row r="82" spans="3:19" ht="16.5" customHeight="1" x14ac:dyDescent="0.2">
      <c r="J82" s="649"/>
      <c r="K82" s="647"/>
      <c r="L82" s="461">
        <f>IF(OR($A$1&lt;1,$A$1&gt;7),0,HLOOKUP($A$1,TABLE,AB40+1))</f>
        <v>945343.5</v>
      </c>
      <c r="N82" s="462" t="s">
        <v>18</v>
      </c>
      <c r="P82" s="469">
        <f>IF(ISTEXT(L82),"   N/A",ABS(L82-H81))</f>
        <v>945343.5</v>
      </c>
      <c r="R82" s="407"/>
      <c r="S82" s="407"/>
    </row>
    <row r="83" spans="3:19" ht="16.5" customHeight="1" x14ac:dyDescent="0.2">
      <c r="J83" s="649"/>
      <c r="K83" s="647"/>
      <c r="L83" s="645"/>
      <c r="P83" s="469"/>
      <c r="R83" s="466"/>
      <c r="S83" s="466"/>
    </row>
    <row r="84" spans="3:19" ht="16.5" customHeight="1" x14ac:dyDescent="0.2">
      <c r="J84" s="649"/>
      <c r="K84" s="647"/>
      <c r="L84" s="470"/>
      <c r="N84" s="462"/>
      <c r="P84" s="469"/>
      <c r="R84" s="479"/>
      <c r="S84" s="479"/>
    </row>
    <row r="85" spans="3:19" ht="16.5" customHeight="1" x14ac:dyDescent="0.2">
      <c r="D85" s="440" t="s">
        <v>406</v>
      </c>
      <c r="G85" s="440" t="s">
        <v>19</v>
      </c>
      <c r="H85" s="376"/>
      <c r="J85" s="650"/>
      <c r="L85" s="461">
        <f>IF(OR($A$1&lt;1,$A$1&gt;7),0,HLOOKUP($A$1,TABLE,AB41+1))</f>
        <v>168848.83333299999</v>
      </c>
      <c r="N85" s="440" t="s">
        <v>12</v>
      </c>
      <c r="P85" s="469">
        <f>IF(ISTEXT(L85),"   N/A",ABS(L85-H85))</f>
        <v>168848.83333299999</v>
      </c>
      <c r="R85" s="407"/>
      <c r="S85" s="407"/>
    </row>
    <row r="86" spans="3:19" ht="16.5" customHeight="1" x14ac:dyDescent="0.2">
      <c r="J86" s="649"/>
      <c r="K86" s="647"/>
      <c r="L86" s="470"/>
      <c r="N86" s="462"/>
      <c r="P86" s="469"/>
      <c r="R86" s="466"/>
      <c r="S86" s="466"/>
    </row>
    <row r="87" spans="3:19" ht="16.5" customHeight="1" x14ac:dyDescent="0.2">
      <c r="D87" s="462" t="s">
        <v>407</v>
      </c>
      <c r="J87" s="651" t="e">
        <f>+(H85/H81)*100</f>
        <v>#DIV/0!</v>
      </c>
      <c r="K87" s="462" t="s">
        <v>11</v>
      </c>
      <c r="L87" s="461">
        <f>IF(OR($A$1&lt;1,$A$1&gt;7),0,HLOOKUP($A$1,TABLE,AB42+1))</f>
        <v>33.475200000000001</v>
      </c>
      <c r="N87" s="440" t="s">
        <v>12</v>
      </c>
      <c r="P87" s="469" t="e">
        <f>IF(ISTEXT(L87),"   N/A",ABS(L87-J87))</f>
        <v>#DIV/0!</v>
      </c>
      <c r="R87" s="407"/>
      <c r="S87" s="407"/>
    </row>
    <row r="88" spans="3:19" ht="16.5" customHeight="1" x14ac:dyDescent="0.2">
      <c r="D88" s="652" t="s">
        <v>408</v>
      </c>
      <c r="J88" s="653"/>
      <c r="K88" s="462"/>
      <c r="R88" s="466"/>
      <c r="S88" s="466"/>
    </row>
    <row r="89" spans="3:19" ht="16.5" customHeight="1" x14ac:dyDescent="0.2">
      <c r="J89" s="647"/>
      <c r="P89" s="445"/>
      <c r="R89" s="466"/>
      <c r="S89" s="466"/>
    </row>
    <row r="90" spans="3:19" ht="16.5" customHeight="1" x14ac:dyDescent="0.2">
      <c r="J90" s="460"/>
      <c r="L90" s="470"/>
      <c r="N90" s="462"/>
      <c r="P90" s="469"/>
      <c r="R90" s="466"/>
      <c r="S90" s="466"/>
    </row>
    <row r="91" spans="3:19" ht="16.5" customHeight="1" x14ac:dyDescent="0.2">
      <c r="D91" s="462" t="s">
        <v>409</v>
      </c>
      <c r="H91" s="376"/>
      <c r="J91" s="650"/>
      <c r="L91" s="461">
        <f>IF(OR($A$1&lt;1,$A$1&gt;7),0,HLOOKUP($A$1,TABLE,AB43+1))</f>
        <v>49.3</v>
      </c>
      <c r="N91" s="440" t="s">
        <v>12</v>
      </c>
      <c r="P91" s="469">
        <f>IF(ISTEXT(L91),"   N/A",ABS(L91-H91))</f>
        <v>49.3</v>
      </c>
      <c r="R91" s="407"/>
      <c r="S91" s="407"/>
    </row>
    <row r="92" spans="3:19" ht="16.5" customHeight="1" x14ac:dyDescent="0.2">
      <c r="D92" s="462"/>
      <c r="P92" s="445"/>
      <c r="R92" s="466"/>
      <c r="S92" s="466"/>
    </row>
    <row r="93" spans="3:19" ht="16.5" customHeight="1" x14ac:dyDescent="0.2">
      <c r="D93" s="462"/>
      <c r="P93" s="445"/>
      <c r="R93" s="466"/>
      <c r="S93" s="466"/>
    </row>
    <row r="94" spans="3:19" ht="16.5" customHeight="1" x14ac:dyDescent="0.25">
      <c r="C94" s="450" t="s">
        <v>210</v>
      </c>
      <c r="D94" s="662"/>
      <c r="E94" s="663"/>
      <c r="G94" s="462"/>
      <c r="H94" s="462"/>
      <c r="I94" s="462"/>
      <c r="J94" s="460"/>
      <c r="K94" s="645"/>
      <c r="L94" s="645"/>
      <c r="N94" s="462"/>
      <c r="P94" s="469"/>
      <c r="R94" s="466"/>
      <c r="S94" s="466"/>
    </row>
    <row r="95" spans="3:19" ht="16.5" customHeight="1" x14ac:dyDescent="0.2">
      <c r="C95" s="646"/>
      <c r="D95" s="462"/>
      <c r="G95" s="462"/>
      <c r="H95" s="462"/>
      <c r="I95" s="462"/>
      <c r="J95" s="460"/>
      <c r="K95" s="645"/>
      <c r="L95" s="645"/>
      <c r="N95" s="462"/>
      <c r="P95" s="469"/>
      <c r="R95" s="466"/>
      <c r="S95" s="466"/>
    </row>
    <row r="96" spans="3:19" ht="16.5" customHeight="1" x14ac:dyDescent="0.2">
      <c r="D96" s="462" t="s">
        <v>211</v>
      </c>
      <c r="P96" s="445"/>
      <c r="R96" s="466"/>
      <c r="S96" s="466"/>
    </row>
    <row r="97" spans="2:19" ht="16.5" customHeight="1" x14ac:dyDescent="0.2">
      <c r="D97" s="462" t="s">
        <v>212</v>
      </c>
      <c r="G97" s="462"/>
      <c r="H97" s="376"/>
      <c r="I97" s="462"/>
      <c r="K97" s="645"/>
      <c r="L97" s="461">
        <f>IF(OR($A$1&lt;1,$A$1&gt;7),0,HLOOKUP($A$1,TABLE,AB44+1))</f>
        <v>4</v>
      </c>
      <c r="N97" s="462" t="s">
        <v>12</v>
      </c>
      <c r="P97" s="463">
        <f>IF(ISTEXT(L97),"   N/A",ABS(L97-H97))</f>
        <v>4</v>
      </c>
      <c r="R97" s="407"/>
      <c r="S97" s="407"/>
    </row>
    <row r="98" spans="2:19" ht="16.5" customHeight="1" x14ac:dyDescent="0.2">
      <c r="K98" s="645"/>
      <c r="L98" s="461">
        <f>IF(OR($A$1&lt;1,$A$1&gt;7),0,HLOOKUP($A$1,TABLE,AB45+1))</f>
        <v>12</v>
      </c>
      <c r="N98" s="462" t="s">
        <v>338</v>
      </c>
      <c r="P98" s="463">
        <f>IF(ISTEXT(L98),"   N/A",ABS(L98-H98))</f>
        <v>12</v>
      </c>
      <c r="R98" s="407"/>
      <c r="S98" s="407"/>
    </row>
    <row r="99" spans="2:19" ht="16.5" customHeight="1" x14ac:dyDescent="0.2">
      <c r="K99" s="645"/>
      <c r="L99" s="647"/>
      <c r="N99" s="462"/>
      <c r="P99" s="463"/>
      <c r="R99" s="479"/>
      <c r="S99" s="479"/>
    </row>
    <row r="100" spans="2:19" ht="16.5" customHeight="1" x14ac:dyDescent="0.2">
      <c r="C100" s="462"/>
      <c r="D100" s="440" t="s">
        <v>526</v>
      </c>
      <c r="R100" s="466"/>
      <c r="S100" s="466"/>
    </row>
    <row r="101" spans="2:19" ht="16.5" customHeight="1" x14ac:dyDescent="0.2">
      <c r="D101" s="440" t="s">
        <v>527</v>
      </c>
      <c r="H101" s="376"/>
      <c r="I101" s="462" t="s">
        <v>11</v>
      </c>
      <c r="K101" s="645"/>
      <c r="L101" s="461">
        <f>IF(OR($A$1&lt;1,$A$1&gt;7),0,HLOOKUP($A$1,TABLE,AB46+1))</f>
        <v>58.199999999999996</v>
      </c>
      <c r="N101" s="462" t="s">
        <v>12</v>
      </c>
      <c r="P101" s="463">
        <f>IF(ISTEXT(L101),"   N/A",ABS(L101-H101))</f>
        <v>58.199999999999996</v>
      </c>
      <c r="R101" s="407"/>
      <c r="S101" s="407"/>
    </row>
    <row r="102" spans="2:19" ht="16.5" customHeight="1" x14ac:dyDescent="0.2">
      <c r="K102" s="645"/>
      <c r="L102" s="461">
        <f>IF(OR($A$1&lt;1,$A$1&gt;7),0,HLOOKUP($A$1,TABLE,AB47+1))</f>
        <v>87.5</v>
      </c>
      <c r="M102" s="661"/>
      <c r="N102" s="462" t="s">
        <v>338</v>
      </c>
      <c r="P102" s="463">
        <f>IF(ISTEXT(L102),"   N/A",ABS(L102-H102))</f>
        <v>87.5</v>
      </c>
      <c r="R102" s="407"/>
      <c r="S102" s="407"/>
    </row>
    <row r="103" spans="2:19" ht="16.5" customHeight="1" x14ac:dyDescent="0.2">
      <c r="K103" s="645"/>
      <c r="L103" s="649"/>
      <c r="M103" s="661"/>
      <c r="N103" s="664"/>
      <c r="O103" s="661"/>
      <c r="P103" s="676"/>
      <c r="Q103" s="644"/>
      <c r="R103" s="479"/>
      <c r="S103" s="479"/>
    </row>
    <row r="104" spans="2:19" ht="16.5" customHeight="1" x14ac:dyDescent="0.25">
      <c r="D104" s="473" t="s">
        <v>217</v>
      </c>
      <c r="L104" s="647"/>
      <c r="N104" s="462"/>
      <c r="P104" s="463"/>
      <c r="R104" s="479"/>
      <c r="S104" s="479"/>
    </row>
    <row r="105" spans="2:19" ht="16.5" customHeight="1" x14ac:dyDescent="0.2">
      <c r="D105" s="625" t="s">
        <v>218</v>
      </c>
      <c r="L105" s="647"/>
      <c r="N105" s="462"/>
      <c r="P105" s="463"/>
      <c r="R105" s="479"/>
      <c r="S105" s="479"/>
    </row>
    <row r="106" spans="2:19" ht="16.5" customHeight="1" x14ac:dyDescent="0.2">
      <c r="D106" s="625" t="s">
        <v>219</v>
      </c>
      <c r="L106" s="647"/>
      <c r="N106" s="462"/>
      <c r="P106" s="463"/>
      <c r="R106" s="479"/>
      <c r="S106" s="479"/>
    </row>
    <row r="107" spans="2:19" ht="16.5" customHeight="1" x14ac:dyDescent="0.2">
      <c r="D107" s="625" t="s">
        <v>223</v>
      </c>
      <c r="L107" s="647"/>
      <c r="N107" s="462"/>
      <c r="P107" s="463"/>
      <c r="R107" s="479"/>
      <c r="S107" s="479"/>
    </row>
    <row r="108" spans="2:19" ht="16.5" customHeight="1" x14ac:dyDescent="0.2">
      <c r="B108" s="665"/>
      <c r="D108" s="666" t="s">
        <v>215</v>
      </c>
      <c r="E108" s="661"/>
      <c r="F108" s="661"/>
      <c r="G108" s="661"/>
      <c r="H108" s="661"/>
      <c r="I108" s="661"/>
      <c r="J108" s="661"/>
      <c r="K108" s="661"/>
      <c r="L108" s="661"/>
      <c r="M108" s="661"/>
      <c r="N108" s="661"/>
      <c r="R108" s="466"/>
      <c r="S108" s="466"/>
    </row>
    <row r="109" spans="2:19" ht="16.5" customHeight="1" x14ac:dyDescent="0.2">
      <c r="B109" s="665"/>
      <c r="D109" s="661"/>
      <c r="E109" s="661"/>
      <c r="F109" s="661"/>
      <c r="G109" s="661"/>
      <c r="H109" s="661"/>
      <c r="I109" s="661"/>
      <c r="J109" s="661"/>
      <c r="K109" s="661"/>
      <c r="L109" s="661"/>
      <c r="M109" s="661"/>
      <c r="N109" s="661"/>
      <c r="R109" s="466"/>
      <c r="S109" s="466"/>
    </row>
    <row r="110" spans="2:19" ht="16.5" customHeight="1" x14ac:dyDescent="0.2">
      <c r="B110" s="665"/>
      <c r="D110" s="661" t="s">
        <v>284</v>
      </c>
      <c r="E110" s="661"/>
      <c r="F110" s="661"/>
      <c r="G110" s="661"/>
      <c r="H110" s="661"/>
      <c r="I110" s="661"/>
      <c r="J110" s="661"/>
      <c r="K110" s="661"/>
      <c r="L110" s="661"/>
      <c r="M110" s="661"/>
      <c r="N110" s="661"/>
      <c r="R110" s="466"/>
      <c r="S110" s="466"/>
    </row>
    <row r="111" spans="2:19" ht="16.5" customHeight="1" x14ac:dyDescent="0.2">
      <c r="B111" s="665"/>
      <c r="D111" s="661" t="s">
        <v>283</v>
      </c>
      <c r="E111" s="661"/>
      <c r="F111" s="661"/>
      <c r="G111" s="661" t="s">
        <v>19</v>
      </c>
      <c r="H111" s="376"/>
      <c r="I111" s="661"/>
      <c r="J111" s="661"/>
      <c r="K111" s="661"/>
      <c r="M111" s="661"/>
      <c r="N111" s="661"/>
      <c r="R111" s="466"/>
      <c r="S111" s="466"/>
    </row>
    <row r="112" spans="2:19" ht="16.5" customHeight="1" x14ac:dyDescent="0.2">
      <c r="B112" s="665"/>
      <c r="D112" s="661"/>
      <c r="E112" s="661"/>
      <c r="F112" s="661"/>
      <c r="G112" s="661"/>
      <c r="H112" s="661"/>
      <c r="I112" s="661"/>
      <c r="J112" s="661"/>
      <c r="K112" s="661"/>
      <c r="M112" s="661"/>
      <c r="N112" s="661"/>
      <c r="R112" s="466"/>
      <c r="S112" s="466"/>
    </row>
    <row r="113" spans="1:19" ht="16.5" customHeight="1" x14ac:dyDescent="0.2">
      <c r="B113" s="665"/>
      <c r="D113" s="661" t="s">
        <v>285</v>
      </c>
      <c r="E113" s="661"/>
      <c r="F113" s="661"/>
      <c r="G113" s="661"/>
      <c r="H113" s="661"/>
      <c r="I113" s="661"/>
      <c r="J113" s="661"/>
      <c r="K113" s="661"/>
      <c r="M113" s="661"/>
      <c r="N113" s="661"/>
      <c r="R113" s="466"/>
      <c r="S113" s="466"/>
    </row>
    <row r="114" spans="1:19" ht="16.5" customHeight="1" x14ac:dyDescent="0.2">
      <c r="B114" s="665"/>
      <c r="D114" s="661" t="s">
        <v>287</v>
      </c>
      <c r="E114" s="661"/>
      <c r="F114" s="661"/>
      <c r="G114" s="661"/>
      <c r="H114" s="667"/>
      <c r="I114" s="661"/>
      <c r="J114" s="661"/>
      <c r="K114" s="661"/>
      <c r="M114" s="661"/>
      <c r="N114" s="661"/>
      <c r="R114" s="466"/>
      <c r="S114" s="466"/>
    </row>
    <row r="115" spans="1:19" ht="16.5" customHeight="1" x14ac:dyDescent="0.2">
      <c r="B115" s="665"/>
      <c r="D115" s="668" t="s">
        <v>286</v>
      </c>
      <c r="E115" s="661"/>
      <c r="F115" s="661"/>
      <c r="G115" s="661"/>
      <c r="H115" s="661"/>
      <c r="I115" s="661"/>
      <c r="J115" s="661"/>
      <c r="K115" s="661"/>
      <c r="M115" s="661"/>
      <c r="N115" s="661"/>
      <c r="R115" s="466"/>
      <c r="S115" s="466"/>
    </row>
    <row r="116" spans="1:19" ht="16.5" customHeight="1" x14ac:dyDescent="0.2">
      <c r="B116" s="665"/>
      <c r="D116" s="661" t="s">
        <v>213</v>
      </c>
      <c r="E116" s="661"/>
      <c r="F116" s="661"/>
      <c r="G116" s="661"/>
      <c r="H116" s="669">
        <f>+H111*H114</f>
        <v>0</v>
      </c>
      <c r="I116" s="661"/>
      <c r="J116" s="661"/>
      <c r="K116" s="661"/>
      <c r="M116" s="661"/>
      <c r="N116" s="661"/>
      <c r="R116" s="466"/>
      <c r="S116" s="466"/>
    </row>
    <row r="117" spans="1:19" ht="16.5" customHeight="1" x14ac:dyDescent="0.2">
      <c r="B117" s="665"/>
      <c r="D117" s="661"/>
      <c r="E117" s="661"/>
      <c r="F117" s="661"/>
      <c r="G117" s="661"/>
      <c r="H117" s="661"/>
      <c r="I117" s="661"/>
      <c r="J117" s="661"/>
      <c r="K117" s="661"/>
      <c r="M117" s="661"/>
      <c r="N117" s="661"/>
      <c r="R117" s="466"/>
      <c r="S117" s="466"/>
    </row>
    <row r="118" spans="1:19" ht="16.5" customHeight="1" x14ac:dyDescent="0.2">
      <c r="B118" s="665"/>
      <c r="D118" s="661" t="s">
        <v>214</v>
      </c>
      <c r="E118" s="661"/>
      <c r="F118" s="661"/>
      <c r="G118" s="661" t="s">
        <v>19</v>
      </c>
      <c r="H118" s="376"/>
      <c r="I118" s="661"/>
      <c r="J118" s="661"/>
      <c r="K118" s="661"/>
      <c r="M118" s="661"/>
      <c r="N118" s="661"/>
      <c r="R118" s="466"/>
      <c r="S118" s="466"/>
    </row>
    <row r="119" spans="1:19" ht="16.5" customHeight="1" x14ac:dyDescent="0.2">
      <c r="A119" s="665"/>
      <c r="B119" s="665"/>
      <c r="D119" s="661"/>
      <c r="E119" s="661"/>
      <c r="F119" s="661"/>
      <c r="G119" s="661"/>
      <c r="H119" s="661"/>
      <c r="I119" s="661"/>
      <c r="J119" s="661"/>
      <c r="K119" s="661"/>
      <c r="M119" s="661"/>
      <c r="N119" s="661"/>
      <c r="R119" s="466"/>
      <c r="S119" s="466"/>
    </row>
    <row r="120" spans="1:19" ht="16.5" customHeight="1" x14ac:dyDescent="0.2">
      <c r="A120" s="665"/>
      <c r="B120" s="665"/>
      <c r="D120" s="661" t="s">
        <v>220</v>
      </c>
      <c r="E120" s="661"/>
      <c r="F120" s="661"/>
      <c r="G120" s="661"/>
      <c r="H120" s="661"/>
      <c r="I120" s="661"/>
      <c r="J120" s="661"/>
      <c r="K120" s="661"/>
      <c r="M120" s="661"/>
      <c r="N120" s="661"/>
      <c r="R120" s="466"/>
      <c r="S120" s="466"/>
    </row>
    <row r="121" spans="1:19" ht="16.5" customHeight="1" x14ac:dyDescent="0.2">
      <c r="A121" s="665"/>
      <c r="B121" s="665"/>
      <c r="D121" s="661" t="s">
        <v>221</v>
      </c>
      <c r="E121" s="661"/>
      <c r="F121" s="661"/>
      <c r="G121" s="661"/>
      <c r="H121" s="670">
        <f>-H116+H118</f>
        <v>0</v>
      </c>
      <c r="I121" s="661"/>
      <c r="J121" s="661"/>
      <c r="K121" s="661"/>
      <c r="M121" s="661"/>
      <c r="N121" s="661"/>
      <c r="R121" s="466"/>
      <c r="S121" s="466"/>
    </row>
    <row r="122" spans="1:19" ht="16.5" customHeight="1" x14ac:dyDescent="0.2">
      <c r="A122" s="665"/>
      <c r="B122" s="665"/>
      <c r="D122" s="661"/>
      <c r="E122" s="661"/>
      <c r="F122" s="661"/>
      <c r="G122" s="661"/>
      <c r="H122" s="661"/>
      <c r="I122" s="661"/>
      <c r="J122" s="661"/>
      <c r="K122" s="661"/>
      <c r="M122" s="661"/>
      <c r="N122" s="661"/>
      <c r="R122" s="466"/>
      <c r="S122" s="466"/>
    </row>
    <row r="123" spans="1:19" ht="16.5" customHeight="1" x14ac:dyDescent="0.2">
      <c r="A123" s="665"/>
      <c r="B123" s="665"/>
      <c r="D123" s="661" t="s">
        <v>224</v>
      </c>
      <c r="E123" s="661"/>
      <c r="F123" s="661"/>
      <c r="G123" s="661"/>
      <c r="H123" s="671" t="e">
        <f>+H121/H7</f>
        <v>#DIV/0!</v>
      </c>
      <c r="I123" s="661"/>
      <c r="J123" s="661"/>
      <c r="K123" s="661"/>
      <c r="L123" s="647">
        <f>IF(OR($A$1&lt;1,$A$1&gt;7),0,HLOOKUP($A$1,TABLE,AB48+1))</f>
        <v>0.4</v>
      </c>
      <c r="N123" s="462" t="s">
        <v>12</v>
      </c>
      <c r="P123" s="463" t="e">
        <f>IF(ISTEXT(L123),"   N/A",ABS(L123-H123))</f>
        <v>#DIV/0!</v>
      </c>
      <c r="R123" s="407"/>
      <c r="S123" s="407"/>
    </row>
    <row r="124" spans="1:19" ht="16.5" customHeight="1" x14ac:dyDescent="0.2">
      <c r="A124" s="665"/>
      <c r="B124" s="665"/>
      <c r="D124" s="661"/>
      <c r="E124" s="661"/>
      <c r="F124" s="661"/>
      <c r="G124" s="661"/>
      <c r="H124" s="661"/>
      <c r="I124" s="661"/>
      <c r="J124" s="661"/>
      <c r="K124" s="661"/>
      <c r="L124" s="647">
        <f>IF(OR($A$1&lt;1,$A$1&gt;7),0,HLOOKUP($A$1,TABLE,AB49+1))</f>
        <v>1.7000000000000002</v>
      </c>
      <c r="N124" s="462" t="s">
        <v>338</v>
      </c>
      <c r="P124" s="463">
        <f>IF(ISTEXT(L124),"   N/A",ABS(L124-H124))</f>
        <v>1.7000000000000002</v>
      </c>
      <c r="R124" s="407"/>
      <c r="S124" s="407"/>
    </row>
    <row r="125" spans="1:19" ht="16.5" customHeight="1" x14ac:dyDescent="0.2">
      <c r="A125" s="665"/>
      <c r="B125" s="665"/>
      <c r="D125" s="661"/>
      <c r="E125" s="661"/>
      <c r="F125" s="661"/>
      <c r="G125" s="661"/>
      <c r="H125" s="661"/>
      <c r="I125" s="661"/>
      <c r="R125" s="466"/>
      <c r="S125" s="466"/>
    </row>
    <row r="126" spans="1:19" ht="16.5" customHeight="1" x14ac:dyDescent="0.2">
      <c r="A126" s="665"/>
      <c r="B126" s="665"/>
      <c r="D126" s="661"/>
      <c r="E126" s="661"/>
      <c r="F126" s="661"/>
      <c r="G126" s="661"/>
      <c r="H126" s="672"/>
      <c r="I126" s="661"/>
      <c r="L126" s="647"/>
      <c r="N126" s="462"/>
      <c r="P126" s="463"/>
    </row>
    <row r="127" spans="1:19" ht="16.5" customHeight="1" x14ac:dyDescent="0.2">
      <c r="A127" s="665"/>
      <c r="B127" s="665"/>
      <c r="D127" s="661"/>
      <c r="E127" s="661"/>
      <c r="F127" s="661"/>
      <c r="G127" s="661"/>
      <c r="H127" s="661"/>
      <c r="I127" s="661"/>
      <c r="L127" s="647"/>
      <c r="N127" s="462"/>
      <c r="P127" s="463"/>
    </row>
    <row r="128" spans="1:19" ht="16.5" customHeight="1" x14ac:dyDescent="0.2">
      <c r="A128" s="665"/>
      <c r="B128" s="665"/>
      <c r="L128" s="647"/>
      <c r="N128" s="462"/>
      <c r="P128" s="463"/>
    </row>
    <row r="129" spans="1:20" ht="16.5" customHeight="1" x14ac:dyDescent="0.2">
      <c r="A129" s="665"/>
      <c r="B129" s="665"/>
    </row>
    <row r="130" spans="1:20" ht="16.5" customHeight="1" x14ac:dyDescent="0.2">
      <c r="A130" s="665"/>
      <c r="B130" s="665"/>
    </row>
    <row r="131" spans="1:20" ht="16.5" customHeight="1" x14ac:dyDescent="0.2">
      <c r="A131" s="665"/>
      <c r="B131" s="665"/>
    </row>
    <row r="132" spans="1:20" ht="16.5" customHeight="1" x14ac:dyDescent="0.2">
      <c r="A132" s="665"/>
      <c r="B132" s="665"/>
    </row>
    <row r="133" spans="1:20" ht="16.5" customHeight="1" x14ac:dyDescent="0.2">
      <c r="A133" s="665"/>
      <c r="B133" s="665"/>
    </row>
    <row r="134" spans="1:20" ht="16.5" customHeight="1" x14ac:dyDescent="0.2">
      <c r="A134" s="665"/>
      <c r="B134" s="665"/>
      <c r="T134" s="673"/>
    </row>
    <row r="135" spans="1:20" ht="16.5" customHeight="1" x14ac:dyDescent="0.2">
      <c r="A135" s="665"/>
      <c r="B135" s="665"/>
      <c r="T135" s="673"/>
    </row>
    <row r="136" spans="1:20" ht="16.5" customHeight="1" x14ac:dyDescent="0.2">
      <c r="A136" s="665"/>
      <c r="B136" s="665"/>
      <c r="T136" s="673"/>
    </row>
    <row r="137" spans="1:20" ht="12" customHeight="1" x14ac:dyDescent="0.2">
      <c r="A137" s="665"/>
      <c r="B137" s="665"/>
      <c r="T137" s="673"/>
    </row>
    <row r="138" spans="1:20" ht="21.75" customHeight="1" x14ac:dyDescent="0.2">
      <c r="A138" s="665"/>
      <c r="B138" s="665"/>
      <c r="T138" s="673"/>
    </row>
    <row r="139" spans="1:20" ht="16.5" customHeight="1" x14ac:dyDescent="0.2">
      <c r="A139" s="665"/>
      <c r="B139" s="665"/>
      <c r="T139" s="673"/>
    </row>
    <row r="140" spans="1:20" ht="16.5" customHeight="1" x14ac:dyDescent="0.2">
      <c r="A140" s="665"/>
      <c r="B140" s="665"/>
      <c r="T140" s="673"/>
    </row>
    <row r="141" spans="1:20" ht="16.5" customHeight="1" x14ac:dyDescent="0.2">
      <c r="A141" s="665"/>
      <c r="B141" s="665"/>
      <c r="T141" s="673"/>
    </row>
    <row r="142" spans="1:20" ht="16.5" customHeight="1" x14ac:dyDescent="0.2">
      <c r="A142" s="665"/>
      <c r="B142" s="665"/>
      <c r="T142" s="673"/>
    </row>
    <row r="143" spans="1:20" ht="16.5" customHeight="1" x14ac:dyDescent="0.2">
      <c r="A143" s="665"/>
      <c r="B143" s="665"/>
      <c r="T143" s="673"/>
    </row>
    <row r="144" spans="1:20" ht="16.5" customHeight="1" x14ac:dyDescent="0.2">
      <c r="A144" s="665"/>
      <c r="B144" s="665"/>
      <c r="T144" s="673"/>
    </row>
    <row r="145" spans="1:20" ht="16.5" customHeight="1" x14ac:dyDescent="0.2">
      <c r="A145" s="665"/>
      <c r="B145" s="665"/>
      <c r="T145" s="673"/>
    </row>
    <row r="146" spans="1:20" ht="16.5" customHeight="1" x14ac:dyDescent="0.2">
      <c r="A146" s="665"/>
      <c r="B146" s="665"/>
      <c r="T146" s="673"/>
    </row>
    <row r="147" spans="1:20" ht="16.5" customHeight="1" x14ac:dyDescent="0.2">
      <c r="A147" s="665"/>
      <c r="B147" s="665"/>
      <c r="T147" s="673"/>
    </row>
    <row r="148" spans="1:20" ht="16.5" customHeight="1" x14ac:dyDescent="0.2">
      <c r="A148" s="665"/>
      <c r="B148" s="665"/>
      <c r="T148" s="673"/>
    </row>
    <row r="149" spans="1:20" ht="16.5" customHeight="1" x14ac:dyDescent="0.2">
      <c r="A149" s="665"/>
      <c r="B149" s="665"/>
      <c r="T149" s="673"/>
    </row>
    <row r="150" spans="1:20" ht="16.5" customHeight="1" x14ac:dyDescent="0.2">
      <c r="A150" s="665"/>
      <c r="B150" s="665"/>
      <c r="T150" s="673"/>
    </row>
    <row r="151" spans="1:20" ht="16.5" customHeight="1" x14ac:dyDescent="0.2">
      <c r="A151" s="665"/>
      <c r="B151" s="665"/>
      <c r="T151" s="673"/>
    </row>
    <row r="152" spans="1:20" ht="16.5" customHeight="1" x14ac:dyDescent="0.2">
      <c r="A152" s="665"/>
      <c r="B152" s="665"/>
      <c r="T152" s="673"/>
    </row>
    <row r="153" spans="1:20" ht="16.5" customHeight="1" x14ac:dyDescent="0.2">
      <c r="A153" s="665"/>
      <c r="B153" s="665"/>
      <c r="T153" s="673"/>
    </row>
    <row r="154" spans="1:20" ht="16.5" customHeight="1" x14ac:dyDescent="0.2">
      <c r="A154" s="665"/>
      <c r="B154" s="665"/>
      <c r="T154" s="673"/>
    </row>
    <row r="155" spans="1:20" ht="16.5" customHeight="1" x14ac:dyDescent="0.2">
      <c r="A155" s="665"/>
      <c r="T155" s="673"/>
    </row>
    <row r="156" spans="1:20" ht="16.5" customHeight="1" x14ac:dyDescent="0.2">
      <c r="A156" s="665"/>
      <c r="T156" s="673"/>
    </row>
    <row r="157" spans="1:20" ht="16.5" customHeight="1" x14ac:dyDescent="0.2">
      <c r="A157" s="665"/>
    </row>
    <row r="158" spans="1:20" ht="16.5" customHeight="1" x14ac:dyDescent="0.2">
      <c r="A158" s="665"/>
    </row>
  </sheetData>
  <sheetProtection algorithmName="SHA-512" hashValue="damTG0X2xeHJcAlJTIS+X3RVYf4MoVtsQs8YP2+4jkKZ8whUS0xT56Uwv91aJecgA6RXRKQjajHcG5cq9wnX/A==" saltValue="f+swfkZK2Vd+g6LE7/d5Lg==" spinCount="100000" sheet="1" objects="1" scenarios="1"/>
  <mergeCells count="4">
    <mergeCell ref="E3:M3"/>
    <mergeCell ref="O3:Q3"/>
    <mergeCell ref="L9:N9"/>
    <mergeCell ref="R10:S10"/>
  </mergeCells>
  <phoneticPr fontId="0" type="noConversion"/>
  <printOptions horizontalCentered="1" gridLinesSet="0"/>
  <pageMargins left="0.25" right="0.25" top="0.75" bottom="0.75" header="0.3" footer="0.3"/>
  <pageSetup scale="67" orientation="landscape" horizontalDpi="4294967292" r:id="rId1"/>
  <headerFooter>
    <oddFooter>&amp;C&amp;"-,Regular"Page &amp;P of &amp;N</oddFooter>
  </headerFooter>
  <rowBreaks count="2" manualBreakCount="2">
    <brk id="52" min="2" max="18" man="1"/>
    <brk id="92" min="2" max="18"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codeName="Sheet2">
    <tabColor rgb="FF008578"/>
  </sheetPr>
  <dimension ref="A1:AS116"/>
  <sheetViews>
    <sheetView showGridLines="0" zoomScaleNormal="100" workbookViewId="0">
      <pane xSplit="1" ySplit="11" topLeftCell="B12" activePane="bottomRight" state="frozen"/>
      <selection activeCell="B12" sqref="B12"/>
      <selection pane="topRight" activeCell="B12" sqref="B12"/>
      <selection pane="bottomLeft" activeCell="B12" sqref="B12"/>
      <selection pane="bottomRight" activeCell="H15" sqref="H15"/>
    </sheetView>
  </sheetViews>
  <sheetFormatPr defaultColWidth="12.42578125" defaultRowHeight="15" x14ac:dyDescent="0.2"/>
  <cols>
    <col min="1" max="1" width="6.140625" style="703" customWidth="1"/>
    <col min="2" max="3" width="2.28515625" style="703" customWidth="1"/>
    <col min="4" max="4" width="11.42578125" style="703" customWidth="1"/>
    <col min="5" max="5" width="28.28515625" style="703" customWidth="1"/>
    <col min="6" max="6" width="4.42578125" style="703" customWidth="1"/>
    <col min="7" max="7" width="2.28515625" style="703" customWidth="1"/>
    <col min="8" max="8" width="19.42578125" style="703" customWidth="1"/>
    <col min="9" max="9" width="2.28515625" style="703" customWidth="1"/>
    <col min="10" max="10" width="8.7109375" style="703" customWidth="1"/>
    <col min="11" max="11" width="3.42578125" style="703" customWidth="1"/>
    <col min="12" max="12" width="14.7109375" style="704" customWidth="1"/>
    <col min="13" max="13" width="2.28515625" style="703" customWidth="1"/>
    <col min="14" max="14" width="14.7109375" style="703" customWidth="1"/>
    <col min="15" max="15" width="2.28515625" style="703" customWidth="1"/>
    <col min="16" max="16" width="13.85546875" style="739" customWidth="1"/>
    <col min="17" max="17" width="2.28515625" style="705" customWidth="1"/>
    <col min="18" max="18" width="12.42578125" style="739" customWidth="1"/>
    <col min="19" max="19" width="32" style="739" customWidth="1"/>
    <col min="20" max="20" width="12.42578125" style="699"/>
    <col min="21" max="22" width="8.7109375" style="699" customWidth="1"/>
    <col min="23" max="23" width="8.7109375" style="706" customWidth="1"/>
    <col min="24" max="24" width="8.7109375" style="516" customWidth="1"/>
    <col min="25" max="25" width="8.7109375" style="702" customWidth="1"/>
    <col min="26" max="26" width="20.42578125" style="516" customWidth="1"/>
    <col min="27" max="27" width="7.140625" style="516" customWidth="1"/>
    <col min="28" max="28" width="4" style="516" customWidth="1"/>
    <col min="29" max="31" width="9.28515625" style="790" customWidth="1"/>
    <col min="32" max="34" width="10.42578125" style="790" customWidth="1"/>
    <col min="35" max="35" width="12.42578125" style="702"/>
    <col min="36" max="36" width="12.42578125" style="699"/>
    <col min="37" max="16384" width="12.42578125" style="703"/>
  </cols>
  <sheetData>
    <row r="1" spans="1:45" s="686" customFormat="1" ht="18.75" customHeight="1" x14ac:dyDescent="0.25">
      <c r="A1" s="232">
        <f>rev_code</f>
        <v>1</v>
      </c>
      <c r="B1" s="233"/>
      <c r="C1" s="87"/>
      <c r="D1" s="88" t="s">
        <v>506</v>
      </c>
      <c r="E1" s="679"/>
      <c r="F1" s="679"/>
      <c r="G1" s="679"/>
      <c r="H1" s="679"/>
      <c r="I1" s="679"/>
      <c r="J1" s="679"/>
      <c r="K1" s="679"/>
      <c r="L1" s="680"/>
      <c r="M1" s="679"/>
      <c r="N1" s="679"/>
      <c r="O1" s="679"/>
      <c r="P1" s="737"/>
      <c r="Q1" s="681"/>
      <c r="R1" s="737"/>
      <c r="S1" s="746"/>
      <c r="T1" s="682"/>
      <c r="U1" s="682"/>
      <c r="V1" s="682"/>
      <c r="W1" s="683"/>
      <c r="X1" s="684"/>
      <c r="Y1" s="685"/>
      <c r="Z1" s="684"/>
      <c r="AA1" s="684"/>
      <c r="AB1" s="684"/>
      <c r="AC1" s="786"/>
      <c r="AD1" s="786"/>
      <c r="AE1" s="786"/>
      <c r="AF1" s="786"/>
      <c r="AG1" s="786"/>
      <c r="AH1" s="786"/>
      <c r="AI1" s="685"/>
      <c r="AJ1" s="682"/>
    </row>
    <row r="3" spans="1:45" s="686" customFormat="1" ht="20.100000000000001" customHeight="1" x14ac:dyDescent="0.25">
      <c r="A3" s="687"/>
      <c r="B3" s="687"/>
      <c r="C3" s="687"/>
      <c r="D3" s="239" t="s">
        <v>0</v>
      </c>
      <c r="E3" s="942" t="str">
        <f>IF(agency="","",agency)</f>
        <v xml:space="preserve"> </v>
      </c>
      <c r="F3" s="942"/>
      <c r="G3" s="942"/>
      <c r="H3" s="942"/>
      <c r="I3" s="942"/>
      <c r="J3" s="942"/>
      <c r="K3" s="942"/>
      <c r="L3" s="942"/>
      <c r="M3" s="942"/>
      <c r="N3" s="240" t="s">
        <v>1</v>
      </c>
      <c r="O3" s="943" t="str">
        <f>IF(date="","",date)</f>
        <v xml:space="preserve"> </v>
      </c>
      <c r="P3" s="943"/>
      <c r="Q3" s="943"/>
      <c r="R3" s="340"/>
      <c r="S3" s="747"/>
      <c r="T3" s="682"/>
      <c r="U3" s="682"/>
      <c r="V3" s="682"/>
      <c r="W3" s="683"/>
      <c r="X3" s="684"/>
      <c r="Y3" s="685"/>
      <c r="Z3" s="684"/>
      <c r="AA3" s="684"/>
      <c r="AB3" s="684"/>
      <c r="AC3" s="786"/>
      <c r="AD3" s="786"/>
      <c r="AE3" s="786"/>
      <c r="AF3" s="786"/>
      <c r="AG3" s="786"/>
      <c r="AH3" s="786"/>
      <c r="AI3" s="685"/>
      <c r="AJ3" s="682"/>
    </row>
    <row r="4" spans="1:45" s="693" customFormat="1" ht="20.100000000000001" customHeight="1" x14ac:dyDescent="0.25">
      <c r="A4" s="688"/>
      <c r="B4" s="688"/>
      <c r="C4" s="688"/>
      <c r="D4" s="239"/>
      <c r="E4" s="245"/>
      <c r="F4" s="245"/>
      <c r="G4" s="246"/>
      <c r="H4" s="246"/>
      <c r="I4" s="246"/>
      <c r="J4" s="246"/>
      <c r="K4" s="246"/>
      <c r="L4" s="247"/>
      <c r="M4" s="246"/>
      <c r="N4" s="240"/>
      <c r="O4" s="248"/>
      <c r="P4" s="329"/>
      <c r="Q4" s="421"/>
      <c r="R4" s="340"/>
      <c r="S4" s="748"/>
      <c r="T4" s="689"/>
      <c r="U4" s="689"/>
      <c r="V4" s="689"/>
      <c r="W4" s="690"/>
      <c r="X4" s="691"/>
      <c r="Y4" s="692"/>
      <c r="Z4" s="691"/>
      <c r="AA4" s="691"/>
      <c r="AB4" s="691"/>
      <c r="AC4" s="804"/>
      <c r="AD4" s="804"/>
      <c r="AE4" s="804"/>
      <c r="AF4" s="804"/>
      <c r="AG4" s="804"/>
      <c r="AH4" s="804"/>
      <c r="AI4" s="692"/>
      <c r="AJ4" s="689"/>
    </row>
    <row r="5" spans="1:45" s="98" customFormat="1" ht="24.75" customHeight="1" x14ac:dyDescent="0.25">
      <c r="A5" s="203"/>
      <c r="B5" s="203"/>
      <c r="C5" s="204"/>
      <c r="D5" s="203"/>
      <c r="E5" s="205"/>
      <c r="F5" s="205"/>
      <c r="G5" s="206"/>
      <c r="H5" s="206"/>
      <c r="I5" s="206"/>
      <c r="J5" s="207" t="s">
        <v>60</v>
      </c>
      <c r="K5" s="205"/>
      <c r="L5" s="208"/>
      <c r="M5" s="205"/>
      <c r="N5" s="205" t="str">
        <f>IF(OR($A$1&lt;1,$A$1&gt;7),'READ ME!'!$B$260,CHOOSE($A$1+1,'READ ME!'!$B$260,'READ ME!'!$B$254,'READ ME!'!$B$255,'READ ME!'!$B$256,'READ ME!'!$B$257,'READ ME!'!$B$258,'READ ME!'!$B$259,'READ ME!'!$B$260))</f>
        <v>Under $1,250,000</v>
      </c>
      <c r="O5" s="205"/>
      <c r="P5" s="214"/>
      <c r="Q5" s="209"/>
      <c r="R5" s="353"/>
      <c r="S5" s="341"/>
      <c r="U5" s="249"/>
      <c r="V5" s="249"/>
      <c r="W5" s="251"/>
      <c r="X5" s="357"/>
      <c r="Y5" s="250"/>
      <c r="Z5" s="357"/>
      <c r="AA5" s="357"/>
      <c r="AB5" s="789"/>
      <c r="AC5" s="500"/>
      <c r="AD5" s="500"/>
      <c r="AE5" s="500"/>
      <c r="AF5" s="500"/>
      <c r="AG5" s="500"/>
      <c r="AH5" s="500"/>
      <c r="AI5" s="250"/>
      <c r="AJ5" s="250"/>
      <c r="AK5" s="250"/>
      <c r="AL5" s="250"/>
      <c r="AM5" s="250"/>
      <c r="AN5" s="250"/>
      <c r="AO5" s="250"/>
      <c r="AP5" s="250"/>
      <c r="AQ5" s="250"/>
      <c r="AR5" s="250"/>
      <c r="AS5" s="250"/>
    </row>
    <row r="6" spans="1:45" s="686" customFormat="1" ht="20.100000000000001" customHeight="1" x14ac:dyDescent="0.25">
      <c r="A6" s="687"/>
      <c r="B6" s="687"/>
      <c r="C6" s="687"/>
      <c r="D6" s="687"/>
      <c r="E6" s="687"/>
      <c r="F6" s="687"/>
      <c r="G6" s="687"/>
      <c r="H6" s="687"/>
      <c r="I6" s="687"/>
      <c r="J6" s="687"/>
      <c r="K6" s="687"/>
      <c r="L6" s="694"/>
      <c r="M6" s="687"/>
      <c r="N6" s="687"/>
      <c r="O6" s="687"/>
      <c r="P6" s="738"/>
      <c r="Q6" s="695"/>
      <c r="R6" s="738"/>
      <c r="S6" s="747"/>
      <c r="T6" s="682"/>
      <c r="U6" s="682"/>
      <c r="V6" s="682"/>
      <c r="W6" s="683"/>
      <c r="X6" s="684"/>
      <c r="Y6" s="685"/>
      <c r="Z6" s="684"/>
      <c r="AA6" s="684"/>
      <c r="AB6" s="684"/>
      <c r="AC6" s="786"/>
      <c r="AD6" s="786"/>
      <c r="AE6" s="786"/>
      <c r="AF6" s="786"/>
      <c r="AG6" s="786"/>
      <c r="AH6" s="786"/>
      <c r="AI6" s="685"/>
      <c r="AJ6" s="682"/>
    </row>
    <row r="7" spans="1:45" s="699" customFormat="1" ht="20.100000000000001" customHeight="1" x14ac:dyDescent="0.2">
      <c r="A7" s="912"/>
      <c r="B7" s="912"/>
      <c r="C7" s="912"/>
      <c r="D7" s="912"/>
      <c r="E7" s="912"/>
      <c r="F7" s="869" t="s">
        <v>436</v>
      </c>
      <c r="G7" s="870"/>
      <c r="H7" s="871">
        <f>+NR</f>
        <v>0</v>
      </c>
      <c r="I7" s="872" t="s">
        <v>505</v>
      </c>
      <c r="J7" s="912"/>
      <c r="K7" s="912"/>
      <c r="L7" s="913"/>
      <c r="M7" s="912"/>
      <c r="N7" s="912"/>
      <c r="O7" s="912"/>
      <c r="P7" s="914"/>
      <c r="Q7" s="915"/>
      <c r="R7" s="914"/>
      <c r="S7" s="739"/>
      <c r="W7" s="706"/>
      <c r="X7" s="516"/>
      <c r="Y7" s="702"/>
      <c r="Z7" s="516"/>
      <c r="AA7" s="516"/>
      <c r="AB7" s="516"/>
      <c r="AC7" s="790"/>
      <c r="AD7" s="790"/>
      <c r="AE7" s="790"/>
      <c r="AF7" s="790"/>
      <c r="AG7" s="790"/>
      <c r="AH7" s="790"/>
      <c r="AI7" s="702"/>
    </row>
    <row r="8" spans="1:45" ht="20.100000000000001" customHeight="1" x14ac:dyDescent="0.2">
      <c r="A8" s="697"/>
      <c r="B8" s="697"/>
      <c r="C8" s="697"/>
      <c r="D8" s="697"/>
      <c r="E8" s="697"/>
      <c r="G8" s="901"/>
      <c r="H8" s="902"/>
      <c r="I8" s="697"/>
      <c r="J8" s="697"/>
      <c r="K8" s="697"/>
      <c r="L8" s="916"/>
      <c r="M8" s="697"/>
      <c r="N8" s="697"/>
      <c r="O8" s="697"/>
      <c r="P8" s="914"/>
      <c r="Q8" s="915"/>
      <c r="R8" s="914"/>
    </row>
    <row r="9" spans="1:45" s="697" customFormat="1" ht="20.100000000000001" customHeight="1" x14ac:dyDescent="0.2">
      <c r="C9" s="917"/>
      <c r="H9" s="316" t="s">
        <v>106</v>
      </c>
      <c r="I9" s="698"/>
      <c r="J9" s="698"/>
      <c r="L9" s="949" t="s">
        <v>3</v>
      </c>
      <c r="M9" s="949"/>
      <c r="N9" s="949"/>
      <c r="P9" s="841" t="s">
        <v>74</v>
      </c>
      <c r="Q9" s="437"/>
      <c r="R9" s="843"/>
      <c r="S9" s="914"/>
      <c r="T9" s="912"/>
      <c r="U9" s="912"/>
      <c r="V9" s="912"/>
      <c r="W9" s="918"/>
      <c r="X9" s="919"/>
      <c r="Y9" s="920"/>
      <c r="Z9" s="919"/>
      <c r="AA9" s="919"/>
      <c r="AB9" s="919"/>
      <c r="AC9" s="792"/>
      <c r="AD9" s="792"/>
      <c r="AE9" s="792"/>
      <c r="AF9" s="792"/>
      <c r="AG9" s="792"/>
      <c r="AH9" s="792"/>
      <c r="AI9" s="920"/>
      <c r="AJ9" s="912"/>
    </row>
    <row r="10" spans="1:45" s="697" customFormat="1" ht="20.100000000000001" customHeight="1" x14ac:dyDescent="0.2">
      <c r="A10" s="696"/>
      <c r="C10" s="921" t="s">
        <v>458</v>
      </c>
      <c r="D10" s="922"/>
      <c r="E10" s="922"/>
      <c r="F10" s="698"/>
      <c r="H10" s="833" t="s">
        <v>482</v>
      </c>
      <c r="I10" s="906"/>
      <c r="J10" s="855"/>
      <c r="L10" s="849" t="s">
        <v>107</v>
      </c>
      <c r="M10" s="325"/>
      <c r="N10" s="846" t="s">
        <v>7</v>
      </c>
      <c r="P10" s="850" t="s">
        <v>32</v>
      </c>
      <c r="Q10" s="437"/>
      <c r="R10" s="945" t="s">
        <v>105</v>
      </c>
      <c r="S10" s="945"/>
      <c r="T10" s="912"/>
      <c r="U10" s="912"/>
      <c r="V10" s="851"/>
      <c r="W10" s="858"/>
      <c r="X10" s="852"/>
      <c r="Y10" s="518"/>
      <c r="Z10" s="852"/>
      <c r="AA10" s="919"/>
      <c r="AB10" s="919"/>
      <c r="AC10" s="792"/>
      <c r="AD10" s="792"/>
      <c r="AE10" s="792"/>
      <c r="AF10" s="792"/>
      <c r="AG10" s="792"/>
      <c r="AH10" s="792"/>
      <c r="AI10" s="920"/>
      <c r="AJ10" s="912"/>
    </row>
    <row r="11" spans="1:45" x14ac:dyDescent="0.2">
      <c r="A11" s="696"/>
      <c r="B11" s="697"/>
      <c r="C11" s="696"/>
      <c r="D11" s="698"/>
      <c r="E11" s="698"/>
      <c r="F11" s="698"/>
      <c r="G11" s="697"/>
      <c r="H11" s="277"/>
      <c r="I11" s="431"/>
      <c r="J11" s="432"/>
      <c r="K11" s="697"/>
      <c r="L11" s="433"/>
      <c r="M11" s="434"/>
      <c r="N11" s="435"/>
      <c r="O11" s="697"/>
      <c r="P11" s="436"/>
      <c r="Q11" s="437"/>
      <c r="R11" s="438"/>
      <c r="S11" s="749"/>
      <c r="V11" s="700"/>
      <c r="W11" s="701"/>
      <c r="X11" s="442"/>
      <c r="Y11" s="443"/>
      <c r="Z11" s="442"/>
    </row>
    <row r="12" spans="1:45" x14ac:dyDescent="0.2">
      <c r="AC12" s="791" t="s">
        <v>10</v>
      </c>
      <c r="AD12" s="792">
        <v>1250</v>
      </c>
      <c r="AE12" s="792">
        <v>2500</v>
      </c>
      <c r="AF12" s="792">
        <v>5000</v>
      </c>
      <c r="AG12" s="792">
        <v>10000</v>
      </c>
      <c r="AH12" s="791" t="s">
        <v>91</v>
      </c>
      <c r="AI12" s="265"/>
    </row>
    <row r="13" spans="1:45" ht="18" x14ac:dyDescent="0.25">
      <c r="C13" s="707" t="s">
        <v>57</v>
      </c>
      <c r="D13" s="708"/>
      <c r="E13" s="708"/>
      <c r="F13" s="708"/>
      <c r="G13" s="709"/>
      <c r="H13" s="709"/>
      <c r="I13" s="709"/>
      <c r="J13" s="710"/>
      <c r="K13" s="710"/>
      <c r="L13" s="711"/>
      <c r="P13" s="740"/>
      <c r="AC13" s="792">
        <v>1250</v>
      </c>
      <c r="AD13" s="792">
        <v>2500</v>
      </c>
      <c r="AE13" s="792">
        <v>5000</v>
      </c>
      <c r="AF13" s="792">
        <v>10000</v>
      </c>
      <c r="AG13" s="792">
        <v>25000</v>
      </c>
      <c r="AH13" s="792">
        <v>25000</v>
      </c>
      <c r="AI13" s="274"/>
    </row>
    <row r="14" spans="1:45" x14ac:dyDescent="0.2">
      <c r="G14" s="713"/>
      <c r="H14" s="713"/>
      <c r="I14" s="713"/>
      <c r="P14" s="741"/>
      <c r="Z14" s="531" t="s">
        <v>149</v>
      </c>
      <c r="AA14" s="531"/>
      <c r="AB14" s="516" t="s">
        <v>34</v>
      </c>
      <c r="AC14" s="795">
        <v>1</v>
      </c>
      <c r="AD14" s="795">
        <v>2</v>
      </c>
      <c r="AE14" s="795">
        <v>3</v>
      </c>
      <c r="AF14" s="795">
        <v>4</v>
      </c>
      <c r="AG14" s="795">
        <v>5</v>
      </c>
      <c r="AH14" s="795">
        <v>6</v>
      </c>
      <c r="AI14" s="274"/>
    </row>
    <row r="15" spans="1:45" x14ac:dyDescent="0.2">
      <c r="D15" s="714" t="s">
        <v>417</v>
      </c>
      <c r="G15" s="713"/>
      <c r="H15" s="376"/>
      <c r="I15" s="713"/>
      <c r="K15" s="715"/>
      <c r="L15" s="711">
        <f>IF(OR($A$1&lt;1,$A$1&gt;7),0,HLOOKUP($A$1,TABLE,+AB15+1))</f>
        <v>5.6</v>
      </c>
      <c r="M15" s="715"/>
      <c r="N15" s="716" t="s">
        <v>12</v>
      </c>
      <c r="O15" s="715"/>
      <c r="P15" s="742">
        <f>IF(ISTEXT(L15),"   N/A",ABS(L15-H15))</f>
        <v>5.6</v>
      </c>
      <c r="Q15" s="717"/>
      <c r="R15" s="750"/>
      <c r="S15" s="750"/>
      <c r="Z15" s="557" t="s">
        <v>184</v>
      </c>
      <c r="AA15" s="788" t="s">
        <v>12</v>
      </c>
      <c r="AB15" s="516">
        <v>1</v>
      </c>
      <c r="AC15" s="790">
        <v>5.6</v>
      </c>
      <c r="AD15" s="790">
        <v>11.4</v>
      </c>
      <c r="AE15" s="790">
        <v>12.8</v>
      </c>
      <c r="AF15" s="790">
        <v>18.7</v>
      </c>
      <c r="AG15" s="790">
        <v>37.4</v>
      </c>
      <c r="AH15" s="790">
        <v>81</v>
      </c>
    </row>
    <row r="16" spans="1:45" x14ac:dyDescent="0.2">
      <c r="G16" s="713"/>
      <c r="H16" s="713"/>
      <c r="I16" s="713"/>
      <c r="K16" s="715"/>
      <c r="L16" s="711"/>
      <c r="M16" s="715"/>
      <c r="N16" s="715"/>
      <c r="O16" s="715"/>
      <c r="P16" s="742"/>
      <c r="Q16" s="717"/>
      <c r="R16" s="751"/>
      <c r="S16" s="751"/>
      <c r="Z16" s="557" t="s">
        <v>185</v>
      </c>
      <c r="AA16" s="788" t="s">
        <v>12</v>
      </c>
      <c r="AB16" s="516">
        <v>2</v>
      </c>
      <c r="AC16" s="790">
        <v>4.8</v>
      </c>
      <c r="AD16" s="790">
        <v>10.6</v>
      </c>
      <c r="AE16" s="790">
        <v>12.2</v>
      </c>
      <c r="AF16" s="790">
        <v>14.9</v>
      </c>
      <c r="AG16" s="790">
        <v>20.100000000000001</v>
      </c>
      <c r="AH16" s="790">
        <v>30.6</v>
      </c>
    </row>
    <row r="17" spans="3:35" x14ac:dyDescent="0.2">
      <c r="D17" s="714" t="s">
        <v>418</v>
      </c>
      <c r="G17" s="713"/>
      <c r="H17" s="376"/>
      <c r="I17" s="713"/>
      <c r="K17" s="715"/>
      <c r="L17" s="711">
        <f>IF(OR($A$1&lt;1,$A$1&gt;7),0,HLOOKUP($A$1,TABLE,+AB16+1))</f>
        <v>4.8</v>
      </c>
      <c r="M17" s="715"/>
      <c r="N17" s="716" t="s">
        <v>12</v>
      </c>
      <c r="O17" s="715"/>
      <c r="P17" s="742">
        <f>IF(ISTEXT(L17),"   N/A",ABS(L17-H17))</f>
        <v>4.8</v>
      </c>
      <c r="Q17" s="717"/>
      <c r="R17" s="750"/>
      <c r="S17" s="750"/>
      <c r="Z17" s="557" t="s">
        <v>425</v>
      </c>
      <c r="AA17" s="788" t="s">
        <v>12</v>
      </c>
      <c r="AB17" s="516">
        <v>3</v>
      </c>
      <c r="AC17" s="790">
        <v>10.399999999999999</v>
      </c>
      <c r="AD17" s="790">
        <v>22</v>
      </c>
      <c r="AE17" s="790">
        <v>25</v>
      </c>
      <c r="AF17" s="790">
        <v>33.6</v>
      </c>
      <c r="AG17" s="790">
        <v>57.5</v>
      </c>
      <c r="AH17" s="790">
        <v>111.6</v>
      </c>
    </row>
    <row r="18" spans="3:35" x14ac:dyDescent="0.2">
      <c r="G18" s="713"/>
      <c r="H18" s="713"/>
      <c r="I18" s="713"/>
      <c r="J18" s="718"/>
      <c r="K18" s="715"/>
      <c r="L18" s="711"/>
      <c r="M18" s="715"/>
      <c r="N18" s="715"/>
      <c r="O18" s="715"/>
      <c r="P18" s="742"/>
      <c r="Q18" s="717"/>
      <c r="R18" s="751"/>
      <c r="S18" s="751"/>
      <c r="Z18" s="557" t="s">
        <v>182</v>
      </c>
      <c r="AA18" s="788" t="s">
        <v>12</v>
      </c>
      <c r="AB18" s="516">
        <v>4</v>
      </c>
      <c r="AC18" s="790">
        <v>5.8</v>
      </c>
      <c r="AD18" s="790">
        <v>6.5</v>
      </c>
      <c r="AE18" s="790">
        <v>6.9</v>
      </c>
      <c r="AF18" s="790">
        <v>11.6</v>
      </c>
      <c r="AG18" s="790">
        <v>18.100000000000001</v>
      </c>
      <c r="AH18" s="790">
        <v>27.5</v>
      </c>
    </row>
    <row r="19" spans="3:35" x14ac:dyDescent="0.2">
      <c r="C19" s="697" t="s">
        <v>15</v>
      </c>
      <c r="D19" s="714" t="s">
        <v>419</v>
      </c>
      <c r="G19" s="713"/>
      <c r="H19" s="719">
        <f>SUM(H15:H17)</f>
        <v>0</v>
      </c>
      <c r="I19" s="713"/>
      <c r="J19" s="715"/>
      <c r="K19" s="715"/>
      <c r="L19" s="711">
        <f>IF(OR($A$1&lt;1,$A$1&gt;7),0,HLOOKUP($A$1,TABLE,+AB17+1))</f>
        <v>10.399999999999999</v>
      </c>
      <c r="M19" s="715"/>
      <c r="N19" s="716" t="s">
        <v>12</v>
      </c>
      <c r="O19" s="715"/>
      <c r="P19" s="742">
        <f>IF(ISTEXT(L19),"   N/A",ABS(L19-H19))</f>
        <v>10.399999999999999</v>
      </c>
      <c r="Q19" s="717"/>
      <c r="R19" s="750"/>
      <c r="S19" s="750"/>
      <c r="Z19" s="557" t="s">
        <v>183</v>
      </c>
      <c r="AA19" s="788" t="s">
        <v>12</v>
      </c>
      <c r="AB19" s="516">
        <v>5</v>
      </c>
      <c r="AC19" s="790">
        <v>5.0999999999999996</v>
      </c>
      <c r="AD19" s="790">
        <v>8</v>
      </c>
      <c r="AE19" s="790">
        <v>8.3000000000000007</v>
      </c>
      <c r="AF19" s="790">
        <v>11.3</v>
      </c>
      <c r="AG19" s="790">
        <v>10.199999999999999</v>
      </c>
      <c r="AH19" s="790">
        <v>13.7</v>
      </c>
    </row>
    <row r="20" spans="3:35" x14ac:dyDescent="0.2">
      <c r="G20" s="713"/>
      <c r="H20" s="713"/>
      <c r="I20" s="713"/>
      <c r="J20" s="718"/>
      <c r="K20" s="715"/>
      <c r="L20" s="711"/>
      <c r="M20" s="715"/>
      <c r="N20" s="715"/>
      <c r="O20" s="715"/>
      <c r="P20" s="742"/>
      <c r="Q20" s="717"/>
      <c r="R20" s="751"/>
      <c r="S20" s="751"/>
      <c r="Z20" s="557" t="s">
        <v>426</v>
      </c>
      <c r="AA20" s="788" t="s">
        <v>12</v>
      </c>
      <c r="AB20" s="516">
        <v>6</v>
      </c>
      <c r="AC20" s="790">
        <v>10.899999999999999</v>
      </c>
      <c r="AD20" s="790">
        <v>14.5</v>
      </c>
      <c r="AE20" s="790">
        <v>15.200000000000001</v>
      </c>
      <c r="AF20" s="790">
        <v>22.9</v>
      </c>
      <c r="AG20" s="790">
        <v>28.3</v>
      </c>
      <c r="AH20" s="790">
        <v>41.2</v>
      </c>
    </row>
    <row r="21" spans="3:35" x14ac:dyDescent="0.2">
      <c r="D21" s="714" t="s">
        <v>421</v>
      </c>
      <c r="G21" s="713"/>
      <c r="H21" s="376"/>
      <c r="I21" s="713"/>
      <c r="J21" s="718"/>
      <c r="K21" s="715"/>
      <c r="L21" s="711">
        <f>IF(OR($A$1&lt;1,$A$1&gt;7),0,HLOOKUP($A$1,TABLE,+AB18+1))</f>
        <v>5.8</v>
      </c>
      <c r="M21" s="715"/>
      <c r="N21" s="716" t="s">
        <v>12</v>
      </c>
      <c r="O21" s="715"/>
      <c r="P21" s="742">
        <f>IF(ISTEXT(L21),"   N/A",ABS(L21-H21))</f>
        <v>5.8</v>
      </c>
      <c r="Q21" s="717"/>
      <c r="R21" s="750"/>
      <c r="S21" s="750"/>
      <c r="Z21" s="557" t="s">
        <v>427</v>
      </c>
      <c r="AA21" s="788" t="s">
        <v>12</v>
      </c>
      <c r="AB21" s="516">
        <v>7</v>
      </c>
      <c r="AC21" s="790">
        <v>4</v>
      </c>
      <c r="AD21" s="790">
        <v>10.5</v>
      </c>
      <c r="AE21" s="790">
        <v>10</v>
      </c>
      <c r="AF21" s="790">
        <v>20.2</v>
      </c>
      <c r="AG21" s="790">
        <v>34.5</v>
      </c>
      <c r="AH21" s="790">
        <v>77.900000000000006</v>
      </c>
    </row>
    <row r="22" spans="3:35" x14ac:dyDescent="0.2">
      <c r="G22" s="713"/>
      <c r="H22" s="713"/>
      <c r="I22" s="713"/>
      <c r="J22" s="718"/>
      <c r="K22" s="715"/>
      <c r="L22" s="711"/>
      <c r="M22" s="715"/>
      <c r="N22" s="715"/>
      <c r="O22" s="715"/>
      <c r="P22" s="742"/>
      <c r="Q22" s="717"/>
      <c r="R22" s="751"/>
      <c r="S22" s="751"/>
      <c r="Z22" s="557" t="s">
        <v>428</v>
      </c>
      <c r="AA22" s="788" t="s">
        <v>12</v>
      </c>
      <c r="AB22" s="516">
        <v>8</v>
      </c>
      <c r="AC22" s="790">
        <v>32.6</v>
      </c>
      <c r="AD22" s="790">
        <v>23.799999999999997</v>
      </c>
      <c r="AE22" s="790">
        <v>18.3</v>
      </c>
      <c r="AF22" s="790">
        <v>15.2</v>
      </c>
      <c r="AG22" s="797">
        <v>12.373000000000001</v>
      </c>
      <c r="AH22" s="790">
        <v>6.9</v>
      </c>
    </row>
    <row r="23" spans="3:35" x14ac:dyDescent="0.2">
      <c r="D23" s="714" t="s">
        <v>422</v>
      </c>
      <c r="G23" s="713"/>
      <c r="H23" s="376"/>
      <c r="I23" s="713"/>
      <c r="J23" s="718"/>
      <c r="K23" s="715"/>
      <c r="L23" s="711">
        <f>IF(OR($A$1&lt;1,$A$1&gt;7),0,HLOOKUP($A$1,TABLE,+AB19+1))</f>
        <v>5.0999999999999996</v>
      </c>
      <c r="M23" s="715"/>
      <c r="N23" s="716" t="s">
        <v>12</v>
      </c>
      <c r="O23" s="715"/>
      <c r="P23" s="742">
        <f>IF(ISTEXT(L23),"   N/A",ABS(L23-H23))</f>
        <v>5.0999999999999996</v>
      </c>
      <c r="Q23" s="717"/>
      <c r="R23" s="750"/>
      <c r="S23" s="750"/>
      <c r="Z23" s="557" t="s">
        <v>429</v>
      </c>
      <c r="AA23" s="788" t="s">
        <v>12</v>
      </c>
      <c r="AB23" s="516">
        <v>9</v>
      </c>
      <c r="AC23" s="797">
        <v>54</v>
      </c>
      <c r="AD23" s="797">
        <v>35.5</v>
      </c>
      <c r="AE23" s="797">
        <v>33.300000000000004</v>
      </c>
      <c r="AF23" s="797">
        <v>28.799999999999997</v>
      </c>
      <c r="AG23" s="797">
        <v>22.482099999999999</v>
      </c>
      <c r="AH23" s="797">
        <v>12.8</v>
      </c>
      <c r="AI23" s="720"/>
    </row>
    <row r="24" spans="3:35" x14ac:dyDescent="0.2">
      <c r="J24" s="715"/>
      <c r="K24" s="715"/>
      <c r="L24" s="711"/>
      <c r="M24" s="715"/>
      <c r="N24" s="716"/>
      <c r="O24" s="715"/>
      <c r="P24" s="742"/>
      <c r="Q24" s="717"/>
      <c r="R24" s="751"/>
      <c r="S24" s="751"/>
      <c r="Z24" s="557" t="s">
        <v>186</v>
      </c>
      <c r="AA24" s="788" t="s">
        <v>12</v>
      </c>
      <c r="AB24" s="516">
        <v>10</v>
      </c>
      <c r="AC24" s="797">
        <v>61.8</v>
      </c>
      <c r="AD24" s="797">
        <v>46.5</v>
      </c>
      <c r="AE24" s="797">
        <v>35</v>
      </c>
      <c r="AF24" s="797">
        <v>33.200000000000003</v>
      </c>
      <c r="AG24" s="797">
        <v>34.699999999999996</v>
      </c>
      <c r="AH24" s="797">
        <v>16.8</v>
      </c>
      <c r="AI24" s="720"/>
    </row>
    <row r="25" spans="3:35" x14ac:dyDescent="0.2">
      <c r="C25" s="697" t="s">
        <v>15</v>
      </c>
      <c r="D25" s="703" t="s">
        <v>65</v>
      </c>
      <c r="H25" s="721">
        <f>SUM(H21:H23)</f>
        <v>0</v>
      </c>
      <c r="J25" s="715"/>
      <c r="K25" s="715"/>
      <c r="L25" s="711">
        <f>IF(OR($A$1&lt;1,$A$1&gt;7),0,HLOOKUP($A$1,TABLE,+AB20+1))</f>
        <v>10.899999999999999</v>
      </c>
      <c r="M25" s="715"/>
      <c r="N25" s="716" t="s">
        <v>12</v>
      </c>
      <c r="O25" s="715"/>
      <c r="P25" s="742">
        <f>IF(ISTEXT(L25),"   N/A",ABS(L25-H25))</f>
        <v>10.899999999999999</v>
      </c>
      <c r="Q25" s="717"/>
      <c r="R25" s="750"/>
      <c r="S25" s="750"/>
      <c r="Z25" s="557" t="s">
        <v>187</v>
      </c>
      <c r="AA25" s="788" t="s">
        <v>12</v>
      </c>
      <c r="AB25" s="516">
        <v>11</v>
      </c>
      <c r="AC25" s="797">
        <v>32.200000000000003</v>
      </c>
      <c r="AD25" s="797">
        <v>28.499999999999996</v>
      </c>
      <c r="AE25" s="797">
        <v>24.9</v>
      </c>
      <c r="AF25" s="797">
        <v>25.2</v>
      </c>
      <c r="AG25" s="797">
        <v>17.8</v>
      </c>
      <c r="AH25" s="797">
        <v>8.4</v>
      </c>
      <c r="AI25" s="720"/>
    </row>
    <row r="26" spans="3:35" x14ac:dyDescent="0.2">
      <c r="J26" s="715"/>
      <c r="K26" s="715"/>
      <c r="L26" s="711"/>
      <c r="M26" s="715"/>
      <c r="N26" s="722"/>
      <c r="O26" s="715"/>
      <c r="P26" s="742"/>
      <c r="Q26" s="717"/>
      <c r="R26" s="751"/>
      <c r="S26" s="751"/>
      <c r="Z26" s="557" t="s">
        <v>188</v>
      </c>
      <c r="AA26" s="788" t="s">
        <v>12</v>
      </c>
      <c r="AB26" s="516">
        <v>12</v>
      </c>
      <c r="AC26" s="797">
        <v>6</v>
      </c>
      <c r="AD26" s="800">
        <v>25</v>
      </c>
      <c r="AE26" s="797">
        <v>40.1</v>
      </c>
      <c r="AF26" s="797">
        <v>41.6</v>
      </c>
      <c r="AG26" s="797">
        <v>47.5</v>
      </c>
      <c r="AH26" s="797">
        <v>74.900000000000006</v>
      </c>
      <c r="AI26" s="720"/>
    </row>
    <row r="27" spans="3:35" x14ac:dyDescent="0.2">
      <c r="D27" s="703" t="s">
        <v>420</v>
      </c>
      <c r="H27" s="376"/>
      <c r="J27" s="715"/>
      <c r="K27" s="715"/>
      <c r="L27" s="711">
        <f>IF(OR($A$1&lt;1,$A$1&gt;7),0,HLOOKUP($A$1,TABLE,+AB21+1))</f>
        <v>4</v>
      </c>
      <c r="M27" s="715"/>
      <c r="N27" s="716" t="s">
        <v>12</v>
      </c>
      <c r="O27" s="715"/>
      <c r="P27" s="742">
        <f>IF(ISTEXT(L27),"   N/A",ABS(L27-H27))</f>
        <v>4</v>
      </c>
      <c r="Q27" s="717"/>
      <c r="R27" s="750"/>
      <c r="S27" s="750"/>
      <c r="Z27" s="557" t="s">
        <v>430</v>
      </c>
      <c r="AA27" s="788" t="s">
        <v>12</v>
      </c>
      <c r="AB27" s="516">
        <v>13</v>
      </c>
      <c r="AC27" s="797">
        <v>2.1999999999999997</v>
      </c>
      <c r="AD27" s="800">
        <v>2.1</v>
      </c>
      <c r="AE27" s="797">
        <v>2.2999999999999998</v>
      </c>
      <c r="AF27" s="797">
        <v>4.1000000000000005</v>
      </c>
      <c r="AG27" s="797">
        <v>6.2443</v>
      </c>
      <c r="AH27" s="797">
        <v>5.0999999999999996</v>
      </c>
      <c r="AI27" s="720"/>
    </row>
    <row r="28" spans="3:35" x14ac:dyDescent="0.2">
      <c r="J28" s="715"/>
      <c r="K28" s="715"/>
      <c r="L28" s="711"/>
      <c r="M28" s="715"/>
      <c r="N28" s="722"/>
      <c r="O28" s="715"/>
      <c r="P28" s="742"/>
      <c r="Q28" s="717"/>
      <c r="R28" s="751"/>
      <c r="S28" s="751"/>
      <c r="Z28" s="557" t="s">
        <v>431</v>
      </c>
      <c r="AA28" s="788" t="s">
        <v>12</v>
      </c>
      <c r="AB28" s="516">
        <v>14</v>
      </c>
      <c r="AC28" s="797">
        <v>2.8000000000000003</v>
      </c>
      <c r="AD28" s="800">
        <v>3</v>
      </c>
      <c r="AE28" s="797">
        <v>3.3000000000000003</v>
      </c>
      <c r="AF28" s="797">
        <v>6.7</v>
      </c>
      <c r="AG28" s="797">
        <v>14.837300000000001</v>
      </c>
      <c r="AH28" s="797">
        <v>10.199999999999999</v>
      </c>
      <c r="AI28" s="720"/>
    </row>
    <row r="29" spans="3:35" x14ac:dyDescent="0.2">
      <c r="J29" s="715"/>
      <c r="K29" s="715"/>
      <c r="L29" s="711"/>
      <c r="M29" s="715"/>
      <c r="N29" s="722"/>
      <c r="O29" s="715"/>
      <c r="P29" s="742"/>
      <c r="Q29" s="717"/>
      <c r="R29" s="751"/>
      <c r="S29" s="751"/>
      <c r="Z29" s="557" t="s">
        <v>190</v>
      </c>
      <c r="AA29" s="788" t="s">
        <v>12</v>
      </c>
      <c r="AB29" s="516">
        <v>15</v>
      </c>
      <c r="AC29" s="797">
        <v>7.8</v>
      </c>
      <c r="AD29" s="800">
        <v>12.4</v>
      </c>
      <c r="AE29" s="797">
        <v>4.3</v>
      </c>
      <c r="AF29" s="797">
        <v>1.3</v>
      </c>
      <c r="AG29" s="797">
        <v>0.70000000000000007</v>
      </c>
      <c r="AH29" s="797">
        <v>0.89999999999999991</v>
      </c>
      <c r="AI29" s="720"/>
    </row>
    <row r="30" spans="3:35" ht="18" x14ac:dyDescent="0.25">
      <c r="D30" s="723" t="s">
        <v>125</v>
      </c>
      <c r="J30" s="715"/>
      <c r="K30" s="715"/>
      <c r="L30" s="711"/>
      <c r="M30" s="715"/>
      <c r="N30" s="722"/>
      <c r="O30" s="715"/>
      <c r="P30" s="742"/>
      <c r="Q30" s="717"/>
      <c r="R30" s="751"/>
      <c r="S30" s="751"/>
      <c r="Z30" s="557" t="s">
        <v>189</v>
      </c>
      <c r="AA30" s="788" t="s">
        <v>12</v>
      </c>
      <c r="AB30" s="516">
        <v>16</v>
      </c>
      <c r="AC30" s="797">
        <v>4</v>
      </c>
      <c r="AD30" s="800">
        <v>48.4</v>
      </c>
      <c r="AE30" s="797">
        <v>34.599999999999994</v>
      </c>
      <c r="AF30" s="797">
        <v>30.3</v>
      </c>
      <c r="AG30" s="797">
        <v>21.4</v>
      </c>
      <c r="AH30" s="797">
        <v>14.399999999999999</v>
      </c>
      <c r="AI30" s="720"/>
    </row>
    <row r="31" spans="3:35" x14ac:dyDescent="0.2">
      <c r="J31" s="715"/>
      <c r="K31" s="715"/>
      <c r="L31" s="711"/>
      <c r="M31" s="715"/>
      <c r="N31" s="722"/>
      <c r="O31" s="715"/>
      <c r="P31" s="742"/>
      <c r="Q31" s="717"/>
      <c r="R31" s="751"/>
      <c r="S31" s="751"/>
      <c r="Z31" s="557"/>
      <c r="AA31" s="788"/>
      <c r="AC31" s="797"/>
      <c r="AD31" s="800"/>
      <c r="AE31" s="797"/>
      <c r="AF31" s="797"/>
      <c r="AG31" s="797"/>
      <c r="AH31" s="797"/>
      <c r="AI31" s="720"/>
    </row>
    <row r="32" spans="3:35" x14ac:dyDescent="0.2">
      <c r="D32" s="714" t="s">
        <v>92</v>
      </c>
      <c r="G32" s="703" t="s">
        <v>19</v>
      </c>
      <c r="H32" s="376"/>
      <c r="J32" s="719" t="e">
        <f>+(H32/NR)*100</f>
        <v>#DIV/0!</v>
      </c>
      <c r="K32" s="724" t="s">
        <v>11</v>
      </c>
      <c r="L32" s="711">
        <f>IF(OR($A$1&lt;1,$A$1&gt;7),0,HLOOKUP($A$1,TABLE,+AB22+1))</f>
        <v>32.6</v>
      </c>
      <c r="M32" s="725"/>
      <c r="N32" s="724" t="s">
        <v>12</v>
      </c>
      <c r="O32" s="725"/>
      <c r="P32" s="742" t="e">
        <f>IF(ISTEXT(L32),"   N/A",ABS(L32-J32))</f>
        <v>#DIV/0!</v>
      </c>
      <c r="Q32" s="712"/>
      <c r="R32" s="750"/>
      <c r="S32" s="750"/>
      <c r="Z32" s="557"/>
      <c r="AA32" s="788"/>
      <c r="AC32" s="797"/>
      <c r="AD32" s="800"/>
      <c r="AE32" s="797"/>
      <c r="AF32" s="797"/>
      <c r="AG32" s="797"/>
      <c r="AH32" s="797"/>
      <c r="AI32" s="720"/>
    </row>
    <row r="33" spans="3:35" x14ac:dyDescent="0.2">
      <c r="J33" s="725"/>
      <c r="K33" s="725"/>
      <c r="L33" s="726"/>
      <c r="M33" s="725"/>
      <c r="N33" s="725"/>
      <c r="O33" s="725"/>
      <c r="P33" s="743"/>
      <c r="Q33" s="712"/>
      <c r="R33" s="751"/>
      <c r="S33" s="751"/>
      <c r="Z33" s="557"/>
      <c r="AA33" s="788"/>
      <c r="AC33" s="797"/>
      <c r="AD33" s="800"/>
      <c r="AE33" s="797"/>
      <c r="AF33" s="797"/>
      <c r="AG33" s="797"/>
      <c r="AH33" s="797"/>
      <c r="AI33" s="720"/>
    </row>
    <row r="34" spans="3:35" x14ac:dyDescent="0.2">
      <c r="D34" s="714" t="s">
        <v>93</v>
      </c>
      <c r="G34" s="703" t="s">
        <v>19</v>
      </c>
      <c r="H34" s="376"/>
      <c r="J34" s="719" t="e">
        <f>+(H34/NR)*100</f>
        <v>#DIV/0!</v>
      </c>
      <c r="K34" s="724" t="s">
        <v>11</v>
      </c>
      <c r="L34" s="711">
        <f>IF(OR($A$1&lt;1,$A$1&gt;7),0,HLOOKUP($A$1,TABLE,+AB23+1))</f>
        <v>54</v>
      </c>
      <c r="M34" s="725"/>
      <c r="N34" s="724" t="s">
        <v>12</v>
      </c>
      <c r="O34" s="725"/>
      <c r="P34" s="742" t="e">
        <f>IF(ISTEXT(L34),"   N/A",ABS(L34-J34))</f>
        <v>#DIV/0!</v>
      </c>
      <c r="Q34" s="712"/>
      <c r="R34" s="750"/>
      <c r="S34" s="750"/>
      <c r="Z34" s="557"/>
      <c r="AA34" s="788"/>
      <c r="AC34" s="800"/>
      <c r="AD34" s="800"/>
      <c r="AE34" s="800"/>
      <c r="AF34" s="800"/>
      <c r="AG34" s="800"/>
      <c r="AH34" s="800"/>
      <c r="AI34" s="720"/>
    </row>
    <row r="35" spans="3:35" x14ac:dyDescent="0.2">
      <c r="D35" s="714"/>
      <c r="H35" s="642"/>
      <c r="J35" s="727"/>
      <c r="K35" s="724"/>
      <c r="L35" s="711"/>
      <c r="M35" s="725"/>
      <c r="N35" s="724"/>
      <c r="O35" s="725"/>
      <c r="P35" s="742"/>
      <c r="Q35" s="712"/>
      <c r="R35" s="752"/>
      <c r="S35" s="752"/>
      <c r="Z35" s="557"/>
      <c r="AA35" s="788"/>
      <c r="AC35" s="800"/>
      <c r="AD35" s="800"/>
      <c r="AE35" s="800"/>
      <c r="AF35" s="800"/>
      <c r="AG35" s="800"/>
      <c r="AH35" s="800"/>
      <c r="AI35" s="720"/>
    </row>
    <row r="36" spans="3:35" x14ac:dyDescent="0.2">
      <c r="E36" s="703" t="s">
        <v>459</v>
      </c>
      <c r="J36" s="725"/>
      <c r="K36" s="725"/>
      <c r="L36" s="711"/>
      <c r="M36" s="725"/>
      <c r="N36" s="724"/>
      <c r="O36" s="725"/>
      <c r="P36" s="742"/>
      <c r="Q36" s="712"/>
      <c r="R36" s="752"/>
      <c r="S36" s="752"/>
      <c r="Z36" s="557"/>
      <c r="AA36" s="788"/>
      <c r="AC36" s="798"/>
      <c r="AD36" s="800"/>
      <c r="AE36" s="800"/>
      <c r="AF36" s="800"/>
      <c r="AG36" s="800"/>
      <c r="AH36" s="800"/>
      <c r="AI36" s="720"/>
    </row>
    <row r="37" spans="3:35" hidden="1" x14ac:dyDescent="0.2">
      <c r="J37" s="725"/>
      <c r="K37" s="725"/>
      <c r="L37" s="711"/>
      <c r="M37" s="725"/>
      <c r="N37" s="724"/>
      <c r="O37" s="725"/>
      <c r="P37" s="742"/>
      <c r="Q37" s="712"/>
      <c r="R37" s="752"/>
      <c r="S37" s="752"/>
      <c r="Z37" s="557"/>
      <c r="AA37" s="788"/>
      <c r="AC37" s="800"/>
      <c r="AD37" s="800"/>
      <c r="AE37" s="800"/>
      <c r="AF37" s="800"/>
      <c r="AG37" s="800"/>
      <c r="AH37" s="800"/>
      <c r="AI37" s="720"/>
    </row>
    <row r="38" spans="3:35" hidden="1" x14ac:dyDescent="0.2">
      <c r="J38" s="725"/>
      <c r="K38" s="725"/>
      <c r="L38" s="711"/>
      <c r="M38" s="725"/>
      <c r="N38" s="724"/>
      <c r="O38" s="725"/>
      <c r="P38" s="742"/>
      <c r="Q38" s="712"/>
      <c r="R38" s="752"/>
      <c r="S38" s="752"/>
      <c r="Z38" s="557"/>
      <c r="AA38" s="788"/>
      <c r="AC38" s="800"/>
      <c r="AD38" s="800"/>
      <c r="AE38" s="800"/>
      <c r="AF38" s="800"/>
      <c r="AG38" s="800"/>
      <c r="AH38" s="800"/>
      <c r="AI38" s="720"/>
    </row>
    <row r="39" spans="3:35" x14ac:dyDescent="0.2">
      <c r="F39" s="713" t="s">
        <v>146</v>
      </c>
      <c r="J39" s="728">
        <v>0</v>
      </c>
      <c r="K39" s="724" t="s">
        <v>11</v>
      </c>
      <c r="L39" s="711">
        <f>IF(OR($A$1&lt;1,$A$1&gt;7),0,HLOOKUP($A$1,TABLE,+AB24+1))</f>
        <v>61.8</v>
      </c>
      <c r="M39" s="725"/>
      <c r="N39" s="724" t="s">
        <v>12</v>
      </c>
      <c r="O39" s="725"/>
      <c r="P39" s="742">
        <f>IF(ISTEXT(L39),"   N/A",ABS(L39-J39))</f>
        <v>61.8</v>
      </c>
      <c r="Q39" s="712"/>
      <c r="R39" s="750"/>
      <c r="S39" s="750"/>
      <c r="Z39" s="557"/>
      <c r="AA39" s="788"/>
      <c r="AC39" s="798"/>
      <c r="AD39" s="800"/>
      <c r="AE39" s="800"/>
      <c r="AF39" s="800"/>
      <c r="AG39" s="800"/>
      <c r="AH39" s="800"/>
      <c r="AI39" s="720"/>
    </row>
    <row r="40" spans="3:35" x14ac:dyDescent="0.2">
      <c r="F40" s="713"/>
      <c r="J40" s="725"/>
      <c r="K40" s="725"/>
      <c r="L40" s="711"/>
      <c r="M40" s="725"/>
      <c r="N40" s="724"/>
      <c r="O40" s="725"/>
      <c r="P40" s="742"/>
      <c r="Q40" s="712"/>
      <c r="R40" s="752"/>
      <c r="S40" s="752"/>
      <c r="AC40" s="797"/>
      <c r="AD40" s="797"/>
      <c r="AE40" s="797"/>
      <c r="AF40" s="797"/>
      <c r="AG40" s="797"/>
      <c r="AH40" s="797"/>
      <c r="AI40" s="720"/>
    </row>
    <row r="41" spans="3:35" x14ac:dyDescent="0.2">
      <c r="F41" s="713" t="s">
        <v>147</v>
      </c>
      <c r="J41" s="728">
        <v>0</v>
      </c>
      <c r="K41" s="724" t="s">
        <v>11</v>
      </c>
      <c r="L41" s="711">
        <f>IF(OR($A$1&lt;1,$A$1&gt;7),0,HLOOKUP($A$1,TABLE,+AB25+1))</f>
        <v>32.200000000000003</v>
      </c>
      <c r="M41" s="725"/>
      <c r="N41" s="724" t="s">
        <v>12</v>
      </c>
      <c r="O41" s="725"/>
      <c r="P41" s="742">
        <f>IF(ISTEXT(L41),"   N/A",ABS(L41-J41))</f>
        <v>32.200000000000003</v>
      </c>
      <c r="Q41" s="712"/>
      <c r="R41" s="750"/>
      <c r="S41" s="750"/>
      <c r="AC41" s="797"/>
      <c r="AD41" s="797"/>
      <c r="AE41" s="797"/>
      <c r="AF41" s="797"/>
      <c r="AG41" s="797"/>
      <c r="AH41" s="797"/>
      <c r="AI41" s="720"/>
    </row>
    <row r="42" spans="3:35" x14ac:dyDescent="0.2">
      <c r="H42" s="729" t="s">
        <v>423</v>
      </c>
      <c r="J42" s="725"/>
      <c r="K42" s="725"/>
      <c r="L42" s="711"/>
      <c r="M42" s="725"/>
      <c r="N42" s="724"/>
      <c r="O42" s="725"/>
      <c r="P42" s="742"/>
      <c r="Q42" s="712"/>
      <c r="R42" s="752"/>
      <c r="S42" s="752"/>
      <c r="AB42" s="802"/>
      <c r="AC42" s="797"/>
      <c r="AD42" s="797"/>
      <c r="AE42" s="797"/>
      <c r="AF42" s="797"/>
      <c r="AG42" s="797"/>
      <c r="AH42" s="797"/>
      <c r="AI42" s="720"/>
    </row>
    <row r="43" spans="3:35" hidden="1" x14ac:dyDescent="0.2">
      <c r="E43" s="713"/>
      <c r="J43" s="725"/>
      <c r="K43" s="725"/>
      <c r="L43" s="711"/>
      <c r="M43" s="725"/>
      <c r="N43" s="724"/>
      <c r="O43" s="725"/>
      <c r="P43" s="742"/>
      <c r="Q43" s="712"/>
      <c r="R43" s="752"/>
      <c r="S43" s="752"/>
      <c r="T43" s="730"/>
      <c r="AB43" s="802"/>
      <c r="AC43" s="797"/>
      <c r="AD43" s="797"/>
      <c r="AE43" s="797"/>
      <c r="AF43" s="797"/>
      <c r="AG43" s="797"/>
      <c r="AH43" s="797"/>
      <c r="AI43" s="720"/>
    </row>
    <row r="44" spans="3:35" x14ac:dyDescent="0.2">
      <c r="F44" s="713" t="s">
        <v>148</v>
      </c>
      <c r="J44" s="728">
        <v>0</v>
      </c>
      <c r="K44" s="724" t="s">
        <v>11</v>
      </c>
      <c r="L44" s="711">
        <f>IF(OR($A$1&lt;1,$A$1&gt;7),0,HLOOKUP($A$1,TABLE,+AB26+1))</f>
        <v>6</v>
      </c>
      <c r="M44" s="725"/>
      <c r="N44" s="724" t="s">
        <v>12</v>
      </c>
      <c r="O44" s="725"/>
      <c r="P44" s="742">
        <f>IF(ISTEXT(L44),"   N/A",ABS(L44-J44))</f>
        <v>6</v>
      </c>
      <c r="Q44" s="712"/>
      <c r="R44" s="750"/>
      <c r="S44" s="750"/>
      <c r="AB44" s="802"/>
      <c r="AC44" s="797"/>
      <c r="AD44" s="797"/>
      <c r="AE44" s="797"/>
      <c r="AF44" s="797"/>
      <c r="AG44" s="797"/>
      <c r="AH44" s="797"/>
      <c r="AI44" s="720"/>
    </row>
    <row r="45" spans="3:35" x14ac:dyDescent="0.2">
      <c r="H45" s="729" t="s">
        <v>424</v>
      </c>
      <c r="J45" s="725"/>
      <c r="K45" s="725"/>
      <c r="L45" s="711"/>
      <c r="M45" s="725"/>
      <c r="N45" s="724"/>
      <c r="O45" s="725"/>
      <c r="P45" s="742"/>
      <c r="Q45" s="712"/>
      <c r="R45" s="752"/>
      <c r="S45" s="752"/>
      <c r="AB45" s="802"/>
      <c r="AC45" s="797"/>
      <c r="AD45" s="797"/>
      <c r="AE45" s="797"/>
      <c r="AF45" s="797"/>
      <c r="AG45" s="797"/>
      <c r="AH45" s="797"/>
      <c r="AI45" s="720"/>
    </row>
    <row r="46" spans="3:35" hidden="1" x14ac:dyDescent="0.2">
      <c r="C46" s="731"/>
      <c r="D46" s="731"/>
      <c r="H46" s="729"/>
      <c r="J46" s="725"/>
      <c r="K46" s="725"/>
      <c r="L46" s="711"/>
      <c r="M46" s="725"/>
      <c r="N46" s="724"/>
      <c r="O46" s="725"/>
      <c r="P46" s="742"/>
      <c r="Q46" s="712"/>
      <c r="R46" s="752"/>
      <c r="S46" s="752"/>
      <c r="AB46" s="802"/>
      <c r="AC46" s="797"/>
      <c r="AD46" s="797"/>
      <c r="AE46" s="797"/>
      <c r="AF46" s="797"/>
      <c r="AG46" s="797"/>
      <c r="AH46" s="797"/>
      <c r="AI46" s="720"/>
    </row>
    <row r="47" spans="3:35" hidden="1" x14ac:dyDescent="0.2">
      <c r="C47" s="731"/>
      <c r="D47" s="731"/>
      <c r="H47" s="729"/>
      <c r="J47" s="725"/>
      <c r="K47" s="725"/>
      <c r="L47" s="711"/>
      <c r="M47" s="725"/>
      <c r="N47" s="724"/>
      <c r="O47" s="725"/>
      <c r="P47" s="742"/>
      <c r="Q47" s="712"/>
      <c r="R47" s="752"/>
      <c r="S47" s="752"/>
      <c r="AB47" s="802"/>
      <c r="AC47" s="797"/>
      <c r="AD47" s="797"/>
      <c r="AE47" s="797"/>
      <c r="AF47" s="797"/>
      <c r="AG47" s="797"/>
      <c r="AH47" s="797"/>
      <c r="AI47" s="720"/>
    </row>
    <row r="48" spans="3:35" x14ac:dyDescent="0.2">
      <c r="C48" s="731"/>
      <c r="D48" s="731"/>
      <c r="H48" s="732" t="str">
        <f>IF(J48=100,"Total","Total - should equal 100%")</f>
        <v>Total - should equal 100%</v>
      </c>
      <c r="I48" s="440"/>
      <c r="J48" s="733">
        <f>+SUM(J39:J44)</f>
        <v>0</v>
      </c>
      <c r="K48" s="734" t="s">
        <v>11</v>
      </c>
      <c r="L48" s="711"/>
      <c r="M48" s="725"/>
      <c r="N48" s="724"/>
      <c r="O48" s="725"/>
      <c r="P48" s="742"/>
      <c r="Q48" s="712"/>
      <c r="R48" s="752"/>
      <c r="S48" s="752"/>
      <c r="AB48" s="802"/>
      <c r="AC48" s="797"/>
      <c r="AD48" s="797"/>
      <c r="AE48" s="797"/>
      <c r="AF48" s="797"/>
      <c r="AG48" s="797"/>
      <c r="AH48" s="797"/>
      <c r="AI48" s="720"/>
    </row>
    <row r="49" spans="3:35" x14ac:dyDescent="0.2">
      <c r="C49" s="731"/>
      <c r="D49" s="731"/>
      <c r="J49" s="725"/>
      <c r="K49" s="725"/>
      <c r="L49" s="711"/>
      <c r="M49" s="725"/>
      <c r="N49" s="724"/>
      <c r="O49" s="725"/>
      <c r="P49" s="742"/>
      <c r="Q49" s="712"/>
      <c r="R49" s="752"/>
      <c r="S49" s="752"/>
      <c r="AB49" s="802"/>
      <c r="AC49" s="797"/>
      <c r="AD49" s="797"/>
      <c r="AE49" s="797"/>
      <c r="AF49" s="797"/>
      <c r="AG49" s="797"/>
      <c r="AH49" s="797"/>
      <c r="AI49" s="720"/>
    </row>
    <row r="50" spans="3:35" x14ac:dyDescent="0.2">
      <c r="C50" s="731"/>
      <c r="D50" s="731"/>
      <c r="J50" s="725"/>
      <c r="K50" s="725"/>
      <c r="L50" s="711"/>
      <c r="M50" s="725"/>
      <c r="N50" s="724"/>
      <c r="O50" s="725"/>
      <c r="P50" s="742"/>
      <c r="Q50" s="712"/>
      <c r="R50" s="752"/>
      <c r="S50" s="752"/>
      <c r="AB50" s="802"/>
      <c r="AC50" s="797"/>
      <c r="AD50" s="797"/>
      <c r="AE50" s="797"/>
      <c r="AF50" s="797"/>
      <c r="AG50" s="797"/>
      <c r="AH50" s="797"/>
      <c r="AI50" s="720"/>
    </row>
    <row r="51" spans="3:35" x14ac:dyDescent="0.2">
      <c r="C51" s="731"/>
      <c r="D51" s="714" t="s">
        <v>94</v>
      </c>
      <c r="G51" s="703" t="s">
        <v>19</v>
      </c>
      <c r="H51" s="376"/>
      <c r="J51" s="719" t="e">
        <f>+(H51/NR)*100</f>
        <v>#DIV/0!</v>
      </c>
      <c r="K51" s="724" t="s">
        <v>11</v>
      </c>
      <c r="L51" s="711">
        <f>IF(OR($A$1&lt;1,$A$1&gt;7),0,HLOOKUP($A$1,TABLE,+AB27+1))</f>
        <v>2.1999999999999997</v>
      </c>
      <c r="M51" s="725"/>
      <c r="N51" s="724" t="s">
        <v>12</v>
      </c>
      <c r="O51" s="725"/>
      <c r="P51" s="742" t="e">
        <f>IF(ISTEXT(L51),"   N/A",ABS(L51-J51))</f>
        <v>#DIV/0!</v>
      </c>
      <c r="Q51" s="712"/>
      <c r="R51" s="750"/>
      <c r="S51" s="750"/>
      <c r="AB51" s="802"/>
    </row>
    <row r="52" spans="3:35" x14ac:dyDescent="0.2">
      <c r="C52" s="731"/>
      <c r="J52" s="725"/>
      <c r="K52" s="725"/>
      <c r="L52" s="711"/>
      <c r="M52" s="725"/>
      <c r="N52" s="724"/>
      <c r="O52" s="725"/>
      <c r="P52" s="742"/>
      <c r="Q52" s="712"/>
      <c r="R52" s="751"/>
      <c r="S52" s="751"/>
      <c r="AB52" s="802"/>
    </row>
    <row r="53" spans="3:35" x14ac:dyDescent="0.2">
      <c r="C53" s="731"/>
      <c r="J53" s="725"/>
      <c r="K53" s="725"/>
      <c r="L53" s="726"/>
      <c r="M53" s="725"/>
      <c r="N53" s="725"/>
      <c r="O53" s="725"/>
      <c r="P53" s="743"/>
      <c r="Q53" s="712"/>
      <c r="R53" s="751"/>
      <c r="S53" s="751"/>
      <c r="AB53" s="802"/>
    </row>
    <row r="54" spans="3:35" x14ac:dyDescent="0.2">
      <c r="C54" s="731"/>
      <c r="D54" s="714" t="s">
        <v>95</v>
      </c>
      <c r="G54" s="703" t="s">
        <v>19</v>
      </c>
      <c r="H54" s="376"/>
      <c r="J54" s="719" t="e">
        <f>+(H54/NR)*100</f>
        <v>#DIV/0!</v>
      </c>
      <c r="K54" s="724" t="s">
        <v>11</v>
      </c>
      <c r="L54" s="711">
        <f>IF(OR($A$1&lt;1,$A$1&gt;7),0,HLOOKUP($A$1,TABLE,+AB28+1))</f>
        <v>2.8000000000000003</v>
      </c>
      <c r="M54" s="725"/>
      <c r="N54" s="724" t="s">
        <v>12</v>
      </c>
      <c r="O54" s="725"/>
      <c r="P54" s="742" t="e">
        <f>IF(ISTEXT(L54),"   N/A",ABS(L54-J54))</f>
        <v>#DIV/0!</v>
      </c>
      <c r="Q54" s="712"/>
      <c r="R54" s="750"/>
      <c r="S54" s="750"/>
      <c r="AB54" s="802"/>
    </row>
    <row r="55" spans="3:35" x14ac:dyDescent="0.2">
      <c r="C55" s="731"/>
      <c r="D55" s="731"/>
      <c r="E55" s="731"/>
      <c r="F55" s="731"/>
      <c r="G55" s="731"/>
      <c r="H55" s="731"/>
      <c r="I55" s="731"/>
      <c r="J55" s="718"/>
      <c r="K55" s="718"/>
      <c r="L55" s="735"/>
      <c r="M55" s="718"/>
      <c r="N55" s="718"/>
      <c r="O55" s="718"/>
      <c r="P55" s="742"/>
      <c r="Q55" s="712"/>
      <c r="R55" s="751"/>
      <c r="S55" s="751"/>
      <c r="AB55" s="802"/>
    </row>
    <row r="56" spans="3:35" x14ac:dyDescent="0.2">
      <c r="C56" s="731"/>
      <c r="D56" s="731"/>
      <c r="E56" s="731"/>
      <c r="F56" s="731"/>
      <c r="G56" s="731"/>
      <c r="H56" s="731"/>
      <c r="I56" s="731"/>
      <c r="J56" s="718"/>
      <c r="K56" s="718"/>
      <c r="L56" s="735"/>
      <c r="M56" s="718"/>
      <c r="N56" s="718"/>
      <c r="O56" s="718"/>
      <c r="P56" s="742"/>
      <c r="Q56" s="712"/>
      <c r="R56" s="751"/>
      <c r="S56" s="751"/>
      <c r="AB56" s="802"/>
    </row>
    <row r="57" spans="3:35" x14ac:dyDescent="0.2">
      <c r="C57" s="731"/>
      <c r="D57" s="714" t="s">
        <v>140</v>
      </c>
      <c r="E57" s="731"/>
      <c r="F57" s="731"/>
      <c r="G57" s="731"/>
      <c r="H57" s="731"/>
      <c r="I57" s="731"/>
      <c r="J57" s="718"/>
      <c r="K57" s="718"/>
      <c r="L57" s="735"/>
      <c r="M57" s="718"/>
      <c r="N57" s="718"/>
      <c r="O57" s="718"/>
      <c r="P57" s="742"/>
      <c r="Q57" s="712"/>
      <c r="R57" s="751"/>
      <c r="S57" s="751"/>
      <c r="AB57" s="802"/>
    </row>
    <row r="58" spans="3:35" x14ac:dyDescent="0.2">
      <c r="C58" s="731"/>
      <c r="D58" s="703" t="s">
        <v>139</v>
      </c>
      <c r="E58" s="731"/>
      <c r="F58" s="731"/>
      <c r="G58" s="703" t="s">
        <v>19</v>
      </c>
      <c r="H58" s="376"/>
      <c r="I58" s="731"/>
      <c r="J58" s="719" t="e">
        <f>+(H58/NR)*100</f>
        <v>#DIV/0!</v>
      </c>
      <c r="K58" s="724" t="s">
        <v>11</v>
      </c>
      <c r="L58" s="711">
        <f>IF(OR($A$1&lt;1,$A$1&gt;7),0,HLOOKUP($A$1,TABLE,+AB29+1))</f>
        <v>7.8</v>
      </c>
      <c r="M58" s="718"/>
      <c r="N58" s="724" t="s">
        <v>12</v>
      </c>
      <c r="O58" s="718"/>
      <c r="P58" s="742" t="e">
        <f>IF(ISTEXT(L58),"   N/A",ABS(L58-J58))</f>
        <v>#DIV/0!</v>
      </c>
      <c r="Q58" s="712"/>
      <c r="R58" s="750"/>
      <c r="S58" s="750"/>
      <c r="AB58" s="802"/>
    </row>
    <row r="59" spans="3:35" x14ac:dyDescent="0.2">
      <c r="C59" s="731"/>
      <c r="D59" s="731"/>
      <c r="E59" s="731"/>
      <c r="F59" s="731"/>
      <c r="G59" s="731"/>
      <c r="H59" s="731"/>
      <c r="I59" s="731"/>
      <c r="J59" s="731"/>
      <c r="K59" s="731"/>
      <c r="L59" s="736"/>
      <c r="M59" s="731"/>
      <c r="N59" s="731"/>
      <c r="O59" s="731"/>
      <c r="P59" s="744"/>
      <c r="R59" s="751"/>
      <c r="S59" s="751"/>
      <c r="AB59" s="802"/>
    </row>
    <row r="60" spans="3:35" x14ac:dyDescent="0.2">
      <c r="C60" s="731"/>
      <c r="D60" s="714" t="s">
        <v>138</v>
      </c>
      <c r="E60" s="731"/>
      <c r="F60" s="731"/>
      <c r="G60" s="731"/>
      <c r="H60" s="731"/>
      <c r="I60" s="731"/>
      <c r="J60" s="731"/>
      <c r="K60" s="731"/>
      <c r="L60" s="736"/>
      <c r="M60" s="731"/>
      <c r="N60" s="731"/>
      <c r="O60" s="731"/>
      <c r="P60" s="744"/>
      <c r="R60" s="751"/>
      <c r="S60" s="751"/>
      <c r="AB60" s="802"/>
    </row>
    <row r="61" spans="3:35" x14ac:dyDescent="0.2">
      <c r="C61" s="731"/>
      <c r="D61" s="703" t="s">
        <v>139</v>
      </c>
      <c r="E61" s="731"/>
      <c r="F61" s="731"/>
      <c r="G61" s="703" t="s">
        <v>19</v>
      </c>
      <c r="H61" s="376"/>
      <c r="I61" s="731"/>
      <c r="J61" s="719" t="e">
        <f>+(H61/NR)*100</f>
        <v>#DIV/0!</v>
      </c>
      <c r="K61" s="724" t="s">
        <v>11</v>
      </c>
      <c r="L61" s="711">
        <f>IF(OR($A$1&lt;1,$A$1&gt;7),0,HLOOKUP($A$1,TABLE,+AB30+1))</f>
        <v>4</v>
      </c>
      <c r="M61" s="718"/>
      <c r="N61" s="724" t="s">
        <v>12</v>
      </c>
      <c r="O61" s="718"/>
      <c r="P61" s="742" t="e">
        <f>IF(ISTEXT(L61),"   N/A",ABS(L61-J61))</f>
        <v>#DIV/0!</v>
      </c>
      <c r="R61" s="750"/>
      <c r="S61" s="750"/>
      <c r="AB61" s="802"/>
    </row>
    <row r="62" spans="3:35" x14ac:dyDescent="0.2">
      <c r="C62" s="731"/>
      <c r="D62" s="731"/>
      <c r="E62" s="731"/>
      <c r="F62" s="731"/>
      <c r="G62" s="731"/>
      <c r="H62" s="731"/>
      <c r="I62" s="731"/>
      <c r="J62" s="718"/>
      <c r="K62" s="718"/>
      <c r="L62" s="735"/>
      <c r="M62" s="731"/>
      <c r="N62" s="731"/>
      <c r="O62" s="731"/>
      <c r="P62" s="742"/>
      <c r="R62" s="751"/>
      <c r="S62" s="751"/>
      <c r="AB62" s="802"/>
    </row>
    <row r="63" spans="3:35" x14ac:dyDescent="0.2">
      <c r="C63" s="731"/>
      <c r="D63" s="731"/>
      <c r="E63" s="731"/>
      <c r="F63" s="731"/>
      <c r="G63" s="731"/>
      <c r="H63" s="731"/>
      <c r="I63" s="731"/>
      <c r="J63" s="718"/>
      <c r="K63" s="718"/>
      <c r="L63" s="735"/>
      <c r="M63" s="731"/>
      <c r="N63" s="731"/>
      <c r="O63" s="731"/>
      <c r="P63" s="742"/>
      <c r="AB63" s="802"/>
    </row>
    <row r="64" spans="3:35" x14ac:dyDescent="0.2">
      <c r="C64" s="731"/>
      <c r="D64" s="731"/>
      <c r="E64" s="731"/>
      <c r="F64" s="731"/>
      <c r="G64" s="731"/>
      <c r="H64" s="731"/>
      <c r="I64" s="731"/>
      <c r="J64" s="718"/>
      <c r="K64" s="718"/>
      <c r="L64" s="735"/>
      <c r="M64" s="731"/>
      <c r="N64" s="731"/>
      <c r="O64" s="731"/>
      <c r="P64" s="742"/>
      <c r="AB64" s="802"/>
    </row>
    <row r="65" spans="1:28" x14ac:dyDescent="0.2">
      <c r="A65" s="731"/>
      <c r="B65" s="731"/>
      <c r="C65" s="731"/>
      <c r="D65" s="731"/>
      <c r="E65" s="731"/>
      <c r="F65" s="731"/>
      <c r="G65" s="731"/>
      <c r="H65" s="731"/>
      <c r="I65" s="731"/>
      <c r="J65" s="718"/>
      <c r="K65" s="718"/>
      <c r="L65" s="735"/>
      <c r="M65" s="731"/>
      <c r="N65" s="731"/>
      <c r="O65" s="731"/>
      <c r="P65" s="742"/>
      <c r="AB65" s="802"/>
    </row>
    <row r="66" spans="1:28" x14ac:dyDescent="0.2">
      <c r="A66" s="731"/>
      <c r="B66" s="731"/>
      <c r="C66" s="731"/>
      <c r="D66" s="731"/>
      <c r="E66" s="731"/>
      <c r="F66" s="731"/>
      <c r="G66" s="731"/>
      <c r="H66" s="731"/>
      <c r="I66" s="731"/>
      <c r="J66" s="718"/>
      <c r="K66" s="718"/>
      <c r="L66" s="735"/>
      <c r="M66" s="731"/>
      <c r="N66" s="731"/>
      <c r="O66" s="731"/>
      <c r="P66" s="742"/>
    </row>
    <row r="67" spans="1:28" x14ac:dyDescent="0.2">
      <c r="A67" s="731"/>
      <c r="B67" s="731"/>
      <c r="C67" s="731"/>
      <c r="D67" s="731"/>
      <c r="E67" s="731"/>
      <c r="F67" s="731"/>
      <c r="G67" s="731"/>
      <c r="H67" s="731"/>
      <c r="I67" s="731"/>
      <c r="J67" s="718"/>
      <c r="K67" s="718"/>
      <c r="L67" s="735"/>
      <c r="M67" s="731"/>
      <c r="N67" s="731"/>
      <c r="O67" s="731"/>
      <c r="P67" s="742"/>
    </row>
    <row r="68" spans="1:28" x14ac:dyDescent="0.2">
      <c r="A68" s="731"/>
      <c r="B68" s="731"/>
      <c r="C68" s="731"/>
      <c r="D68" s="731"/>
      <c r="E68" s="731"/>
      <c r="F68" s="731"/>
      <c r="G68" s="731"/>
      <c r="H68" s="731"/>
      <c r="I68" s="731"/>
      <c r="J68" s="718"/>
      <c r="K68" s="718"/>
      <c r="L68" s="735"/>
      <c r="M68" s="731"/>
      <c r="N68" s="731"/>
      <c r="O68" s="731"/>
      <c r="P68" s="742"/>
    </row>
    <row r="69" spans="1:28" x14ac:dyDescent="0.2">
      <c r="A69" s="731"/>
      <c r="B69" s="731"/>
      <c r="C69" s="731"/>
      <c r="D69" s="731"/>
      <c r="E69" s="731"/>
      <c r="F69" s="731"/>
      <c r="G69" s="731"/>
      <c r="H69" s="731"/>
      <c r="I69" s="731"/>
      <c r="J69" s="718"/>
      <c r="K69" s="718"/>
      <c r="L69" s="735"/>
      <c r="M69" s="731"/>
      <c r="N69" s="731"/>
      <c r="O69" s="731"/>
      <c r="P69" s="742"/>
    </row>
    <row r="70" spans="1:28" x14ac:dyDescent="0.2">
      <c r="A70" s="731"/>
      <c r="B70" s="731"/>
      <c r="C70" s="731"/>
      <c r="D70" s="731"/>
      <c r="E70" s="731"/>
      <c r="F70" s="731"/>
      <c r="G70" s="731"/>
      <c r="H70" s="731"/>
      <c r="I70" s="731"/>
      <c r="J70" s="731"/>
      <c r="K70" s="731"/>
      <c r="L70" s="736"/>
      <c r="M70" s="731"/>
      <c r="N70" s="731"/>
      <c r="O70" s="731"/>
      <c r="P70" s="742"/>
    </row>
    <row r="71" spans="1:28" x14ac:dyDescent="0.2">
      <c r="A71" s="731"/>
      <c r="B71" s="731"/>
      <c r="C71" s="731"/>
      <c r="D71" s="731"/>
      <c r="E71" s="731"/>
      <c r="F71" s="731"/>
      <c r="G71" s="731"/>
      <c r="H71" s="731"/>
      <c r="I71" s="731"/>
      <c r="J71" s="731"/>
      <c r="K71" s="731"/>
      <c r="L71" s="736"/>
      <c r="M71" s="731"/>
      <c r="N71" s="731"/>
      <c r="O71" s="731"/>
      <c r="P71" s="744"/>
    </row>
    <row r="72" spans="1:28" x14ac:dyDescent="0.2">
      <c r="A72" s="731"/>
      <c r="B72" s="731"/>
      <c r="C72" s="731"/>
      <c r="D72" s="731"/>
      <c r="E72" s="731"/>
      <c r="F72" s="731"/>
      <c r="G72" s="731"/>
      <c r="H72" s="731"/>
      <c r="I72" s="731"/>
      <c r="J72" s="731"/>
      <c r="K72" s="731"/>
      <c r="L72" s="736"/>
      <c r="M72" s="731"/>
      <c r="N72" s="731"/>
      <c r="O72" s="731"/>
      <c r="P72" s="744"/>
    </row>
    <row r="73" spans="1:28" x14ac:dyDescent="0.2">
      <c r="A73" s="731"/>
      <c r="B73" s="731"/>
      <c r="C73" s="731"/>
      <c r="D73" s="731"/>
      <c r="E73" s="731"/>
      <c r="F73" s="731"/>
      <c r="G73" s="731"/>
      <c r="H73" s="731"/>
      <c r="I73" s="731"/>
      <c r="J73" s="731"/>
      <c r="K73" s="731"/>
      <c r="L73" s="736"/>
      <c r="M73" s="731"/>
      <c r="N73" s="731"/>
      <c r="O73" s="731"/>
      <c r="P73" s="744"/>
    </row>
    <row r="74" spans="1:28" x14ac:dyDescent="0.2">
      <c r="A74" s="731"/>
      <c r="B74" s="731"/>
      <c r="C74" s="731"/>
      <c r="D74" s="731"/>
      <c r="E74" s="731"/>
      <c r="F74" s="731"/>
      <c r="G74" s="731"/>
      <c r="H74" s="731"/>
      <c r="I74" s="731"/>
      <c r="J74" s="731"/>
      <c r="K74" s="731"/>
      <c r="L74" s="736"/>
      <c r="M74" s="731"/>
      <c r="N74" s="731"/>
      <c r="O74" s="731"/>
      <c r="P74" s="744"/>
    </row>
    <row r="75" spans="1:28" x14ac:dyDescent="0.2">
      <c r="A75" s="731"/>
      <c r="B75" s="731"/>
      <c r="C75" s="731"/>
      <c r="D75" s="731"/>
      <c r="E75" s="731"/>
      <c r="F75" s="731"/>
      <c r="G75" s="731"/>
      <c r="H75" s="731"/>
      <c r="I75" s="731"/>
      <c r="J75" s="731"/>
      <c r="K75" s="731"/>
      <c r="L75" s="736"/>
      <c r="M75" s="731"/>
      <c r="N75" s="731"/>
      <c r="O75" s="731"/>
      <c r="P75" s="744"/>
    </row>
    <row r="76" spans="1:28" x14ac:dyDescent="0.2">
      <c r="A76" s="731"/>
      <c r="B76" s="731"/>
      <c r="C76" s="731"/>
      <c r="D76" s="731"/>
      <c r="E76" s="731"/>
      <c r="F76" s="731"/>
      <c r="G76" s="731"/>
      <c r="H76" s="731"/>
      <c r="I76" s="731"/>
      <c r="J76" s="731"/>
      <c r="K76" s="731"/>
      <c r="L76" s="736"/>
      <c r="M76" s="731"/>
      <c r="N76" s="731"/>
      <c r="O76" s="731"/>
      <c r="P76" s="745"/>
    </row>
    <row r="77" spans="1:28" x14ac:dyDescent="0.2">
      <c r="A77" s="731"/>
      <c r="B77" s="731"/>
      <c r="C77" s="731"/>
      <c r="D77" s="731"/>
      <c r="E77" s="731"/>
      <c r="F77" s="731"/>
      <c r="G77" s="731"/>
      <c r="H77" s="731"/>
      <c r="I77" s="731"/>
      <c r="J77" s="731"/>
      <c r="K77" s="731"/>
      <c r="L77" s="736"/>
      <c r="M77" s="731"/>
      <c r="N77" s="731"/>
      <c r="O77" s="731"/>
    </row>
    <row r="78" spans="1:28" x14ac:dyDescent="0.2">
      <c r="A78" s="731"/>
      <c r="B78" s="731"/>
      <c r="C78" s="731"/>
      <c r="D78" s="731"/>
      <c r="E78" s="731"/>
      <c r="F78" s="731"/>
      <c r="G78" s="731"/>
      <c r="H78" s="731"/>
      <c r="I78" s="731"/>
      <c r="J78" s="731"/>
      <c r="K78" s="731"/>
      <c r="L78" s="736"/>
      <c r="M78" s="731"/>
      <c r="N78" s="731"/>
      <c r="O78" s="731"/>
    </row>
    <row r="79" spans="1:28" x14ac:dyDescent="0.2">
      <c r="A79" s="731"/>
      <c r="B79" s="731"/>
      <c r="C79" s="731"/>
      <c r="D79" s="731"/>
      <c r="E79" s="731"/>
      <c r="F79" s="731"/>
      <c r="G79" s="731"/>
      <c r="H79" s="731"/>
      <c r="I79" s="731"/>
      <c r="J79" s="731"/>
      <c r="K79" s="731"/>
      <c r="L79" s="736"/>
      <c r="M79" s="731"/>
      <c r="N79" s="731"/>
      <c r="O79" s="731"/>
    </row>
    <row r="80" spans="1:28" x14ac:dyDescent="0.2">
      <c r="A80" s="731"/>
      <c r="B80" s="731"/>
      <c r="C80" s="731"/>
      <c r="D80" s="731"/>
      <c r="E80" s="731"/>
      <c r="F80" s="731"/>
      <c r="G80" s="731"/>
      <c r="H80" s="731"/>
      <c r="I80" s="731"/>
      <c r="J80" s="731"/>
      <c r="K80" s="731"/>
      <c r="L80" s="736"/>
      <c r="M80" s="731"/>
      <c r="N80" s="731"/>
      <c r="O80" s="731"/>
    </row>
    <row r="81" spans="1:15" x14ac:dyDescent="0.2">
      <c r="A81" s="731"/>
      <c r="B81" s="731"/>
      <c r="C81" s="731"/>
      <c r="D81" s="731"/>
      <c r="E81" s="731"/>
      <c r="F81" s="731"/>
      <c r="G81" s="731"/>
      <c r="H81" s="731"/>
      <c r="I81" s="731"/>
      <c r="J81" s="731"/>
      <c r="K81" s="731"/>
      <c r="L81" s="736"/>
      <c r="M81" s="731"/>
      <c r="N81" s="731"/>
      <c r="O81" s="731"/>
    </row>
    <row r="82" spans="1:15" x14ac:dyDescent="0.2">
      <c r="A82" s="731"/>
      <c r="B82" s="731"/>
      <c r="C82" s="731"/>
      <c r="D82" s="731"/>
      <c r="E82" s="731"/>
      <c r="F82" s="731"/>
      <c r="G82" s="731"/>
      <c r="H82" s="731"/>
      <c r="I82" s="731"/>
      <c r="J82" s="731"/>
      <c r="K82" s="731"/>
      <c r="L82" s="736"/>
      <c r="M82" s="731"/>
      <c r="N82" s="731"/>
      <c r="O82" s="731"/>
    </row>
    <row r="83" spans="1:15" x14ac:dyDescent="0.2">
      <c r="A83" s="731"/>
      <c r="B83" s="731"/>
      <c r="C83" s="731"/>
      <c r="D83" s="731"/>
      <c r="E83" s="731"/>
      <c r="F83" s="731"/>
      <c r="G83" s="731"/>
      <c r="H83" s="731"/>
      <c r="I83" s="731"/>
      <c r="J83" s="731"/>
      <c r="K83" s="731"/>
      <c r="L83" s="736"/>
      <c r="M83" s="731"/>
      <c r="N83" s="731"/>
      <c r="O83" s="731"/>
    </row>
    <row r="84" spans="1:15" x14ac:dyDescent="0.2">
      <c r="A84" s="731"/>
      <c r="B84" s="731"/>
      <c r="C84" s="731"/>
      <c r="D84" s="731"/>
      <c r="E84" s="731"/>
      <c r="F84" s="731"/>
      <c r="G84" s="731"/>
      <c r="H84" s="731"/>
      <c r="I84" s="731"/>
      <c r="J84" s="731"/>
      <c r="K84" s="731"/>
      <c r="L84" s="736"/>
      <c r="M84" s="731"/>
      <c r="N84" s="731"/>
      <c r="O84" s="731"/>
    </row>
    <row r="85" spans="1:15" x14ac:dyDescent="0.2">
      <c r="A85" s="731"/>
      <c r="B85" s="731"/>
      <c r="C85" s="731"/>
      <c r="D85" s="731"/>
      <c r="E85" s="731"/>
      <c r="F85" s="731"/>
      <c r="G85" s="731"/>
      <c r="H85" s="731"/>
      <c r="I85" s="731"/>
      <c r="J85" s="731"/>
      <c r="K85" s="731"/>
      <c r="L85" s="736"/>
      <c r="M85" s="731"/>
      <c r="N85" s="731"/>
      <c r="O85" s="731"/>
    </row>
    <row r="86" spans="1:15" x14ac:dyDescent="0.2">
      <c r="A86" s="731"/>
      <c r="B86" s="731"/>
      <c r="C86" s="731"/>
      <c r="D86" s="731"/>
      <c r="E86" s="731"/>
      <c r="F86" s="731"/>
      <c r="G86" s="731"/>
      <c r="H86" s="731"/>
      <c r="I86" s="731"/>
      <c r="J86" s="731"/>
      <c r="K86" s="731"/>
      <c r="L86" s="736"/>
      <c r="M86" s="731"/>
      <c r="N86" s="731"/>
      <c r="O86" s="731"/>
    </row>
    <row r="87" spans="1:15" x14ac:dyDescent="0.2">
      <c r="A87" s="731"/>
      <c r="B87" s="731"/>
      <c r="C87" s="731"/>
      <c r="D87" s="731"/>
      <c r="E87" s="731"/>
      <c r="F87" s="731"/>
      <c r="G87" s="731"/>
      <c r="H87" s="731"/>
      <c r="I87" s="731"/>
      <c r="J87" s="731"/>
      <c r="K87" s="731"/>
      <c r="L87" s="736"/>
      <c r="M87" s="731"/>
      <c r="N87" s="731"/>
      <c r="O87" s="731"/>
    </row>
    <row r="88" spans="1:15" x14ac:dyDescent="0.2">
      <c r="A88" s="731"/>
      <c r="B88" s="731"/>
      <c r="C88" s="731"/>
      <c r="D88" s="731"/>
      <c r="E88" s="731"/>
      <c r="F88" s="731"/>
      <c r="G88" s="731"/>
      <c r="H88" s="731"/>
      <c r="I88" s="731"/>
      <c r="J88" s="731"/>
      <c r="K88" s="731"/>
      <c r="L88" s="736"/>
      <c r="M88" s="731"/>
      <c r="N88" s="731"/>
      <c r="O88" s="731"/>
    </row>
    <row r="89" spans="1:15" x14ac:dyDescent="0.2">
      <c r="A89" s="731"/>
      <c r="B89" s="731"/>
      <c r="C89" s="731"/>
      <c r="D89" s="731"/>
      <c r="E89" s="731"/>
      <c r="F89" s="731"/>
      <c r="G89" s="731"/>
      <c r="H89" s="731"/>
      <c r="I89" s="731"/>
      <c r="J89" s="731"/>
      <c r="K89" s="731"/>
      <c r="L89" s="736"/>
      <c r="M89" s="731"/>
      <c r="N89" s="731"/>
      <c r="O89" s="731"/>
    </row>
    <row r="90" spans="1:15" x14ac:dyDescent="0.2">
      <c r="A90" s="731"/>
      <c r="B90" s="731"/>
      <c r="C90" s="731"/>
      <c r="D90" s="731"/>
      <c r="E90" s="731"/>
      <c r="F90" s="731"/>
      <c r="G90" s="731"/>
      <c r="H90" s="731"/>
      <c r="I90" s="731"/>
      <c r="J90" s="731"/>
      <c r="K90" s="731"/>
      <c r="L90" s="736"/>
      <c r="M90" s="731"/>
      <c r="N90" s="731"/>
      <c r="O90" s="731"/>
    </row>
    <row r="91" spans="1:15" x14ac:dyDescent="0.2">
      <c r="A91" s="731"/>
      <c r="B91" s="731"/>
      <c r="C91" s="731"/>
      <c r="D91" s="731"/>
      <c r="E91" s="731"/>
      <c r="F91" s="731"/>
      <c r="G91" s="731"/>
      <c r="H91" s="731"/>
      <c r="I91" s="731"/>
      <c r="J91" s="731"/>
      <c r="K91" s="731"/>
      <c r="L91" s="736"/>
      <c r="M91" s="731"/>
      <c r="N91" s="731"/>
      <c r="O91" s="731"/>
    </row>
    <row r="92" spans="1:15" x14ac:dyDescent="0.2">
      <c r="A92" s="731"/>
      <c r="B92" s="731"/>
      <c r="C92" s="731"/>
      <c r="D92" s="731"/>
      <c r="E92" s="731"/>
      <c r="F92" s="731"/>
      <c r="G92" s="731"/>
      <c r="H92" s="731"/>
      <c r="I92" s="731"/>
      <c r="J92" s="731"/>
      <c r="K92" s="731"/>
      <c r="L92" s="736"/>
      <c r="M92" s="731"/>
      <c r="N92" s="731"/>
      <c r="O92" s="731"/>
    </row>
    <row r="93" spans="1:15" x14ac:dyDescent="0.2">
      <c r="A93" s="731"/>
      <c r="B93" s="731"/>
      <c r="C93" s="731"/>
      <c r="D93" s="731"/>
      <c r="E93" s="731"/>
      <c r="F93" s="731"/>
      <c r="G93" s="731"/>
      <c r="H93" s="731"/>
      <c r="I93" s="731"/>
      <c r="J93" s="731"/>
      <c r="K93" s="731"/>
      <c r="L93" s="736"/>
      <c r="M93" s="731"/>
      <c r="N93" s="731"/>
      <c r="O93" s="731"/>
    </row>
    <row r="94" spans="1:15" x14ac:dyDescent="0.2">
      <c r="A94" s="731"/>
      <c r="B94" s="731"/>
      <c r="C94" s="731"/>
      <c r="D94" s="731"/>
      <c r="E94" s="731"/>
      <c r="F94" s="731"/>
      <c r="G94" s="731"/>
      <c r="H94" s="731"/>
      <c r="I94" s="731"/>
      <c r="J94" s="731"/>
      <c r="K94" s="731"/>
      <c r="L94" s="736"/>
      <c r="M94" s="731"/>
      <c r="N94" s="731"/>
      <c r="O94" s="731"/>
    </row>
    <row r="95" spans="1:15" x14ac:dyDescent="0.2">
      <c r="A95" s="731"/>
      <c r="B95" s="731"/>
      <c r="C95" s="731"/>
      <c r="D95" s="731"/>
      <c r="E95" s="731"/>
      <c r="F95" s="731"/>
      <c r="G95" s="731"/>
      <c r="H95" s="731"/>
      <c r="I95" s="731"/>
      <c r="J95" s="731"/>
      <c r="K95" s="731"/>
      <c r="L95" s="736"/>
      <c r="M95" s="731"/>
      <c r="N95" s="731"/>
      <c r="O95" s="731"/>
    </row>
    <row r="96" spans="1:15" x14ac:dyDescent="0.2">
      <c r="A96" s="731"/>
      <c r="B96" s="731"/>
      <c r="C96" s="731"/>
      <c r="D96" s="731"/>
      <c r="E96" s="731"/>
      <c r="F96" s="731"/>
      <c r="G96" s="731"/>
      <c r="H96" s="731"/>
      <c r="I96" s="731"/>
      <c r="J96" s="731"/>
      <c r="K96" s="731"/>
      <c r="L96" s="736"/>
      <c r="M96" s="731"/>
      <c r="N96" s="731"/>
      <c r="O96" s="731"/>
    </row>
    <row r="97" spans="1:15" x14ac:dyDescent="0.2">
      <c r="A97" s="731"/>
      <c r="B97" s="731"/>
      <c r="C97" s="731"/>
      <c r="D97" s="731"/>
      <c r="E97" s="731"/>
      <c r="F97" s="731"/>
      <c r="G97" s="731"/>
      <c r="H97" s="731"/>
      <c r="I97" s="731"/>
      <c r="J97" s="731"/>
      <c r="K97" s="731"/>
      <c r="L97" s="736"/>
      <c r="M97" s="731"/>
      <c r="N97" s="731"/>
      <c r="O97" s="731"/>
    </row>
    <row r="98" spans="1:15" x14ac:dyDescent="0.2">
      <c r="A98" s="731"/>
      <c r="B98" s="731"/>
      <c r="C98" s="731"/>
      <c r="D98" s="731"/>
      <c r="E98" s="731"/>
      <c r="F98" s="731"/>
      <c r="G98" s="731"/>
      <c r="H98" s="731"/>
      <c r="I98" s="731"/>
      <c r="J98" s="731"/>
      <c r="K98" s="731"/>
      <c r="L98" s="736"/>
      <c r="M98" s="731"/>
      <c r="N98" s="731"/>
      <c r="O98" s="731"/>
    </row>
    <row r="99" spans="1:15" x14ac:dyDescent="0.2">
      <c r="A99" s="731"/>
      <c r="B99" s="731"/>
      <c r="C99" s="731"/>
      <c r="D99" s="731"/>
      <c r="E99" s="731"/>
      <c r="F99" s="731"/>
      <c r="G99" s="731"/>
      <c r="H99" s="731"/>
      <c r="I99" s="731"/>
      <c r="J99" s="731"/>
      <c r="K99" s="731"/>
      <c r="L99" s="736"/>
      <c r="M99" s="731"/>
      <c r="N99" s="731"/>
      <c r="O99" s="731"/>
    </row>
    <row r="100" spans="1:15" x14ac:dyDescent="0.2">
      <c r="A100" s="731"/>
      <c r="B100" s="731"/>
      <c r="C100" s="731"/>
      <c r="D100" s="731"/>
      <c r="E100" s="731"/>
      <c r="F100" s="731"/>
      <c r="G100" s="731"/>
      <c r="H100" s="731"/>
      <c r="I100" s="731"/>
      <c r="J100" s="731"/>
      <c r="K100" s="731"/>
      <c r="L100" s="736"/>
      <c r="M100" s="731"/>
      <c r="N100" s="731"/>
      <c r="O100" s="731"/>
    </row>
    <row r="101" spans="1:15" x14ac:dyDescent="0.2">
      <c r="A101" s="731"/>
      <c r="B101" s="731"/>
      <c r="C101" s="731"/>
      <c r="D101" s="731"/>
      <c r="E101" s="731"/>
      <c r="F101" s="731"/>
      <c r="G101" s="731"/>
      <c r="H101" s="731"/>
      <c r="I101" s="731"/>
      <c r="J101" s="731"/>
      <c r="K101" s="731"/>
      <c r="L101" s="736"/>
      <c r="M101" s="731"/>
      <c r="N101" s="731"/>
      <c r="O101" s="731"/>
    </row>
    <row r="102" spans="1:15" x14ac:dyDescent="0.2">
      <c r="A102" s="731"/>
      <c r="B102" s="731"/>
    </row>
    <row r="103" spans="1:15" x14ac:dyDescent="0.2">
      <c r="A103" s="731"/>
      <c r="B103" s="731"/>
    </row>
    <row r="104" spans="1:15" x14ac:dyDescent="0.2">
      <c r="A104" s="731"/>
      <c r="B104" s="731"/>
    </row>
    <row r="105" spans="1:15" x14ac:dyDescent="0.2">
      <c r="A105" s="731"/>
      <c r="B105" s="731"/>
    </row>
    <row r="106" spans="1:15" x14ac:dyDescent="0.2">
      <c r="A106" s="731"/>
      <c r="B106" s="731"/>
    </row>
    <row r="107" spans="1:15" x14ac:dyDescent="0.2">
      <c r="A107" s="731"/>
      <c r="B107" s="731"/>
    </row>
    <row r="108" spans="1:15" x14ac:dyDescent="0.2">
      <c r="A108" s="731"/>
      <c r="B108" s="731"/>
    </row>
    <row r="109" spans="1:15" x14ac:dyDescent="0.2">
      <c r="A109" s="731"/>
      <c r="B109" s="731"/>
    </row>
    <row r="110" spans="1:15" x14ac:dyDescent="0.2">
      <c r="A110" s="731"/>
      <c r="B110" s="731"/>
    </row>
    <row r="111" spans="1:15" x14ac:dyDescent="0.2">
      <c r="A111" s="731"/>
      <c r="B111" s="731"/>
    </row>
    <row r="112" spans="1:15" x14ac:dyDescent="0.2">
      <c r="A112" s="731"/>
      <c r="B112" s="731"/>
    </row>
    <row r="113" spans="1:2" x14ac:dyDescent="0.2">
      <c r="A113" s="731"/>
      <c r="B113" s="731"/>
    </row>
    <row r="114" spans="1:2" x14ac:dyDescent="0.2">
      <c r="A114" s="731"/>
      <c r="B114" s="731"/>
    </row>
    <row r="115" spans="1:2" x14ac:dyDescent="0.2">
      <c r="A115" s="731"/>
      <c r="B115" s="731"/>
    </row>
    <row r="116" spans="1:2" x14ac:dyDescent="0.2">
      <c r="A116" s="731"/>
      <c r="B116" s="731"/>
    </row>
  </sheetData>
  <sheetProtection algorithmName="SHA-512" hashValue="m0Sw7LTe3Y46KKY5cBvR1r7g5eGXgC81KX20kmylSXkF1DBtrRzF6tH26RIeufirwh0VtmuCof8iWrlhDOqZzA==" saltValue="GLHf0OpiFnEXgR/JbtztoQ==" spinCount="100000" sheet="1" objects="1" scenarios="1"/>
  <mergeCells count="4">
    <mergeCell ref="E3:M3"/>
    <mergeCell ref="O3:Q3"/>
    <mergeCell ref="L9:N9"/>
    <mergeCell ref="R10:S10"/>
  </mergeCells>
  <phoneticPr fontId="0" type="noConversion"/>
  <conditionalFormatting sqref="H48">
    <cfRule type="expression" dxfId="2" priority="1" stopIfTrue="1">
      <formula>100</formula>
    </cfRule>
    <cfRule type="cellIs" dxfId="1" priority="2" stopIfTrue="1" operator="lessThan">
      <formula>100</formula>
    </cfRule>
  </conditionalFormatting>
  <conditionalFormatting sqref="J48">
    <cfRule type="cellIs" dxfId="0" priority="3" stopIfTrue="1" operator="notEqual">
      <formula>100</formula>
    </cfRule>
  </conditionalFormatting>
  <printOptions horizontalCentered="1" gridLinesSet="0"/>
  <pageMargins left="0.25" right="0.25" top="0.75" bottom="0.75" header="0.3" footer="0.3"/>
  <pageSetup scale="67" orientation="landscape" horizontalDpi="4294967292" verticalDpi="4294967292" r:id="rId1"/>
  <headerFooter>
    <oddFooter>&amp;C&amp;"-,Regular"Page &amp;P of &amp;N</oddFooter>
  </headerFooter>
  <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8016F8103EFF3449486815BB4FA384A" ma:contentTypeVersion="" ma:contentTypeDescription="Create a new document." ma:contentTypeScope="" ma:versionID="abf48c5ccf448974605293dcf062f60a">
  <xsd:schema xmlns:xsd="http://www.w3.org/2001/XMLSchema" xmlns:xs="http://www.w3.org/2001/XMLSchema" xmlns:p="http://schemas.microsoft.com/office/2006/metadata/properties" xmlns:ns2="d384f426-e3f8-4a36-b5cf-4f1019171168" targetNamespace="http://schemas.microsoft.com/office/2006/metadata/properties" ma:root="true" ma:fieldsID="858b02718a9f4a29766f9c3cd0f433e2" ns2:_="">
    <xsd:import namespace="d384f426-e3f8-4a36-b5cf-4f1019171168"/>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84f426-e3f8-4a36-b5cf-4f101917116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C274110-0F2F-40E6-88BA-9265A9608D39}">
  <ds:schemaRefs>
    <ds:schemaRef ds:uri="http://schemas.microsoft.com/office/2006/documentManagement/types"/>
    <ds:schemaRef ds:uri="http://purl.org/dc/dcmitype/"/>
    <ds:schemaRef ds:uri="http://www.w3.org/XML/1998/namespace"/>
    <ds:schemaRef ds:uri="http://purl.org/dc/terms/"/>
    <ds:schemaRef ds:uri="http://purl.org/dc/elements/1.1/"/>
    <ds:schemaRef ds:uri="http://schemas.openxmlformats.org/package/2006/metadata/core-properties"/>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8F2129FF-6117-4CBB-AF27-B22212BC1800}">
  <ds:schemaRefs>
    <ds:schemaRef ds:uri="http://schemas.microsoft.com/sharepoint/v3/contenttype/forms"/>
  </ds:schemaRefs>
</ds:datastoreItem>
</file>

<file path=customXml/itemProps3.xml><?xml version="1.0" encoding="utf-8"?>
<ds:datastoreItem xmlns:ds="http://schemas.openxmlformats.org/officeDocument/2006/customXml" ds:itemID="{AA28C3C1-64C7-4BBB-9E75-DD10ED5FD80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49</vt:i4>
      </vt:variant>
    </vt:vector>
  </HeadingPairs>
  <TitlesOfParts>
    <vt:vector size="59" baseType="lpstr">
      <vt:lpstr>READ ME!</vt:lpstr>
      <vt:lpstr>Revenue</vt:lpstr>
      <vt:lpstr>Growth</vt:lpstr>
      <vt:lpstr>Expenses</vt:lpstr>
      <vt:lpstr>Profit</vt:lpstr>
      <vt:lpstr>Finance</vt:lpstr>
      <vt:lpstr>Employees and Staffing</vt:lpstr>
      <vt:lpstr>Producer Metrics</vt:lpstr>
      <vt:lpstr>Carriers</vt:lpstr>
      <vt:lpstr>Glossary</vt:lpstr>
      <vt:lpstr>agency</vt:lpstr>
      <vt:lpstr>amortization</vt:lpstr>
      <vt:lpstr>bonus</vt:lpstr>
      <vt:lpstr>contingents</vt:lpstr>
      <vt:lpstr>date</vt:lpstr>
      <vt:lpstr>depreciation</vt:lpstr>
      <vt:lpstr>GR</vt:lpstr>
      <vt:lpstr>interest</vt:lpstr>
      <vt:lpstr>investment</vt:lpstr>
      <vt:lpstr>NR</vt:lpstr>
      <vt:lpstr>Carriers!Print_Area</vt:lpstr>
      <vt:lpstr>'Employees and Staffing'!Print_Area</vt:lpstr>
      <vt:lpstr>Expenses!Print_Area</vt:lpstr>
      <vt:lpstr>Finance!Print_Area</vt:lpstr>
      <vt:lpstr>Growth!Print_Area</vt:lpstr>
      <vt:lpstr>'Producer Metrics'!Print_Area</vt:lpstr>
      <vt:lpstr>Profit!Print_Area</vt:lpstr>
      <vt:lpstr>'READ ME!'!Print_Area</vt:lpstr>
      <vt:lpstr>Revenue!Print_Area</vt:lpstr>
      <vt:lpstr>Carriers!Print_Area_MI</vt:lpstr>
      <vt:lpstr>'Employees and Staffing'!Print_Area_MI</vt:lpstr>
      <vt:lpstr>Expenses!Print_Area_MI</vt:lpstr>
      <vt:lpstr>Finance!Print_Area_MI</vt:lpstr>
      <vt:lpstr>Growth!Print_Area_MI</vt:lpstr>
      <vt:lpstr>'Producer Metrics'!Print_Area_MI</vt:lpstr>
      <vt:lpstr>Profit!Print_Area_MI</vt:lpstr>
      <vt:lpstr>'READ ME!'!Print_Area_MI</vt:lpstr>
      <vt:lpstr>Revenue!Print_Area_MI</vt:lpstr>
      <vt:lpstr>Carriers!Print_Titles</vt:lpstr>
      <vt:lpstr>'Employees and Staffing'!Print_Titles</vt:lpstr>
      <vt:lpstr>Expenses!Print_Titles</vt:lpstr>
      <vt:lpstr>Finance!Print_Titles</vt:lpstr>
      <vt:lpstr>Growth!Print_Titles</vt:lpstr>
      <vt:lpstr>'Producer Metrics'!Print_Titles</vt:lpstr>
      <vt:lpstr>Profit!Print_Titles</vt:lpstr>
      <vt:lpstr>'READ ME!'!Print_Titles</vt:lpstr>
      <vt:lpstr>Revenue!Print_Titles</vt:lpstr>
      <vt:lpstr>'READ ME!'!Print_Titles_MI</vt:lpstr>
      <vt:lpstr>rev_code</vt:lpstr>
      <vt:lpstr>rev_lookup</vt:lpstr>
      <vt:lpstr>Carriers!TABLE</vt:lpstr>
      <vt:lpstr>'Employees and Staffing'!TABLE</vt:lpstr>
      <vt:lpstr>Expenses!TABLE</vt:lpstr>
      <vt:lpstr>Finance!TABLE</vt:lpstr>
      <vt:lpstr>Growth!TABLE</vt:lpstr>
      <vt:lpstr>'Producer Metrics'!TABLE</vt:lpstr>
      <vt:lpstr>Profit!TABLE</vt:lpstr>
      <vt:lpstr>TABLE</vt:lpstr>
      <vt:lpstr>tot_exp</vt:lpstr>
    </vt:vector>
  </TitlesOfParts>
  <Company>Reagan &amp; Assoc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Steve Ostenson</dc:creator>
  <cp:lastModifiedBy>Melanie Sullivan</cp:lastModifiedBy>
  <cp:lastPrinted>2021-08-30T17:56:13Z</cp:lastPrinted>
  <dcterms:created xsi:type="dcterms:W3CDTF">2000-03-16T16:21:46Z</dcterms:created>
  <dcterms:modified xsi:type="dcterms:W3CDTF">2021-09-03T14:42:58Z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0x01010018016F8103EFF3449486815BB4FA384A</vt:lpwstr>
  </property>
</Properties>
</file>