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defaultThemeVersion="124226"/>
  <mc:AlternateContent xmlns:mc="http://schemas.openxmlformats.org/markup-compatibility/2006">
    <mc:Choice Requires="x15">
      <x15ac:absPath xmlns:x15ac="http://schemas.microsoft.com/office/spreadsheetml/2010/11/ac" url="F:\DATA\_BEST PRACTICES CURRENT\2020 Best Practices\"/>
    </mc:Choice>
  </mc:AlternateContent>
  <xr:revisionPtr revIDLastSave="0" documentId="13_ncr:1_{A4CD4A2F-9571-4122-A533-377D79F9E9B3}" xr6:coauthVersionLast="45" xr6:coauthVersionMax="45" xr10:uidLastSave="{00000000-0000-0000-0000-000000000000}"/>
  <bookViews>
    <workbookView xWindow="-120" yWindow="-120" windowWidth="29040" windowHeight="15840" tabRatio="680"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Staffing'!$AB$40:$AB$55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Revenue!$AB$14:$AB$25</definedName>
    <definedName name="agency">Revenue!$E$3</definedName>
    <definedName name="amortization">Expenses!$H$80</definedName>
    <definedName name="bonus">Revenue!$H$22</definedName>
    <definedName name="contingents">Revenue!$H$17</definedName>
    <definedName name="date">Revenue!$O$3</definedName>
    <definedName name="depreciation">Expenses!$H$78</definedName>
    <definedName name="GR">Revenue!$H$27</definedName>
    <definedName name="interest">Expenses!$H$84</definedName>
    <definedName name="investment">Revenue!$H$24</definedName>
    <definedName name="NR">Revenue!$H$7</definedName>
    <definedName name="_xlnm.Print_Area" localSheetId="8">Carriers!$C$13:$S$61</definedName>
    <definedName name="_xlnm.Print_Area" localSheetId="6">'Employees and Staffing'!$C$13:$S$75</definedName>
    <definedName name="_xlnm.Print_Area" localSheetId="3">Expenses!$C$13:$S$90</definedName>
    <definedName name="_xlnm.Print_Area" localSheetId="5">Finance!$A$3:$T$45</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ME!'!$A$1:$M$76</definedName>
    <definedName name="_xlnm.Print_Area" localSheetId="1">Revenue!$C$12:$S$103</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ME!'!$A$6:$N$78</definedName>
    <definedName name="Print_Area_MI" localSheetId="1">Revenue!$C$12:$S$42</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Revenue!$3:$11</definedName>
    <definedName name="Print_Titles_MI" localSheetId="0">'READ ME!'!$1:$4</definedName>
    <definedName name="rev_code">Revenue!$A$1</definedName>
    <definedName name="rev_lookup">'READ ME!'!$A$252:$B$259</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Revenue!$AB$13:$AI$69</definedName>
    <definedName name="tot_exp">Expenses!$H$90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0" i="10" l="1"/>
  <c r="AG20" i="10"/>
  <c r="AF20" i="10"/>
  <c r="AE20" i="10"/>
  <c r="AD20" i="10"/>
  <c r="AH17" i="10"/>
  <c r="AG17" i="10"/>
  <c r="AF17" i="10"/>
  <c r="AE17" i="10"/>
  <c r="AD17" i="10"/>
  <c r="L77" i="14"/>
  <c r="P77" i="14" s="1"/>
  <c r="L75" i="14"/>
  <c r="P75" i="14" s="1"/>
  <c r="AC20" i="10" l="1"/>
  <c r="AC17" i="10"/>
  <c r="H25" i="10" l="1"/>
  <c r="H19" i="10"/>
  <c r="J90" i="4" l="1"/>
  <c r="J84" i="4"/>
  <c r="J71" i="4"/>
  <c r="J65" i="4"/>
  <c r="J59" i="4"/>
  <c r="J53" i="4"/>
  <c r="J47" i="4"/>
  <c r="H54" i="4" l="1"/>
  <c r="H24" i="14"/>
  <c r="H88" i="8"/>
  <c r="H74" i="8"/>
  <c r="J50" i="8"/>
  <c r="H42" i="8"/>
  <c r="H30" i="8"/>
  <c r="H20" i="8"/>
  <c r="H32" i="8" s="1"/>
  <c r="J78" i="8"/>
  <c r="H146" i="12"/>
  <c r="H144" i="12"/>
  <c r="H90" i="8" l="1"/>
  <c r="H72" i="4" l="1"/>
  <c r="H75" i="4"/>
  <c r="H94" i="4"/>
  <c r="H88" i="4"/>
  <c r="J78" i="4"/>
  <c r="H79" i="4" s="1"/>
  <c r="H69" i="4"/>
  <c r="H66" i="4"/>
  <c r="H63" i="4"/>
  <c r="H57" i="4"/>
  <c r="H51" i="4"/>
  <c r="H48" i="4"/>
  <c r="H85" i="4" l="1"/>
  <c r="H91" i="4"/>
  <c r="O3" i="12" l="1"/>
  <c r="E3" i="12"/>
  <c r="E3" i="14"/>
  <c r="J88" i="8"/>
  <c r="J46" i="8"/>
  <c r="J42" i="8"/>
  <c r="J30" i="8"/>
  <c r="J20" i="8"/>
  <c r="J15" i="8"/>
  <c r="H27" i="4"/>
  <c r="H7" i="14"/>
  <c r="O3" i="14"/>
  <c r="H82"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6" i="4"/>
  <c r="J33" i="4"/>
  <c r="J48" i="10"/>
  <c r="H48" i="10" s="1"/>
  <c r="J42" i="6"/>
  <c r="J39" i="6"/>
  <c r="J34" i="6"/>
  <c r="J32" i="6"/>
  <c r="H18" i="6"/>
  <c r="H19" i="6"/>
  <c r="H20" i="6"/>
  <c r="J54" i="10"/>
  <c r="J34" i="10"/>
  <c r="J32" i="10"/>
  <c r="J68" i="9"/>
  <c r="J30" i="9"/>
  <c r="H7" i="10"/>
  <c r="H7" i="12"/>
  <c r="H123" i="9" l="1"/>
  <c r="J38" i="8"/>
  <c r="J74" i="8"/>
  <c r="J17" i="4"/>
  <c r="H60" i="4"/>
  <c r="J24" i="4"/>
  <c r="J22" i="4"/>
  <c r="J19" i="4"/>
  <c r="J16" i="4"/>
  <c r="J28" i="4"/>
  <c r="H29" i="4"/>
  <c r="J20" i="4"/>
  <c r="J15" i="4"/>
  <c r="J25" i="4"/>
  <c r="J21" i="4"/>
  <c r="J27" i="4"/>
  <c r="J14" i="4"/>
  <c r="J32" i="8" l="1"/>
  <c r="J29" i="4"/>
  <c r="J90" i="8" l="1"/>
  <c r="H13" i="6"/>
  <c r="H23" i="6" s="1"/>
  <c r="J13" i="6" l="1"/>
  <c r="H46" i="6"/>
  <c r="J46" i="6" s="1"/>
  <c r="H17" i="6"/>
  <c r="H16" i="6" s="1"/>
  <c r="J16" i="6" s="1"/>
  <c r="H52" i="6" l="1"/>
  <c r="J52" i="6" s="1"/>
  <c r="H57" i="6" s="1"/>
  <c r="J23" i="6"/>
  <c r="N5" i="4"/>
  <c r="L24" i="4"/>
  <c r="P24" i="4" s="1"/>
  <c r="L20" i="4"/>
  <c r="P20" i="4" s="1"/>
  <c r="L87" i="4"/>
  <c r="P87" i="4" s="1"/>
  <c r="L73" i="4"/>
  <c r="P73" i="4" s="1"/>
  <c r="L81" i="4"/>
  <c r="P81" i="4" s="1"/>
  <c r="L35" i="4"/>
  <c r="P35" i="4" s="1"/>
  <c r="L68" i="4"/>
  <c r="P68" i="4" s="1"/>
  <c r="L67" i="4"/>
  <c r="P67" i="4" s="1"/>
  <c r="L63" i="4"/>
  <c r="P63" i="4" s="1"/>
  <c r="L54" i="4"/>
  <c r="P54" i="4" s="1"/>
  <c r="L48" i="4"/>
  <c r="P48" i="4" s="1"/>
  <c r="L103" i="4"/>
  <c r="P103" i="4" s="1"/>
  <c r="L82" i="4"/>
  <c r="P82" i="4" s="1"/>
  <c r="L14" i="4"/>
  <c r="P14" i="4" s="1"/>
  <c r="L19" i="4"/>
  <c r="P19" i="4" s="1"/>
  <c r="L74" i="4"/>
  <c r="P74" i="4" s="1"/>
  <c r="L62" i="4"/>
  <c r="P62" i="4" s="1"/>
  <c r="L42" i="4"/>
  <c r="P42" i="4" s="1"/>
  <c r="L93" i="4"/>
  <c r="P93" i="4" s="1"/>
  <c r="L56" i="4"/>
  <c r="P56" i="4" s="1"/>
  <c r="L55" i="4"/>
  <c r="P55" i="4" s="1"/>
  <c r="L57" i="4"/>
  <c r="P57" i="4" s="1"/>
  <c r="L66" i="4"/>
  <c r="P66" i="4" s="1"/>
  <c r="L72" i="4"/>
  <c r="P72" i="4" s="1"/>
  <c r="L100" i="4"/>
  <c r="P100" i="4" s="1"/>
  <c r="L36" i="4"/>
  <c r="P36" i="4" s="1"/>
  <c r="L25" i="4"/>
  <c r="P25" i="4" s="1"/>
  <c r="L17" i="4"/>
  <c r="P17" i="4" s="1"/>
  <c r="L28" i="4"/>
  <c r="P28" i="4" s="1"/>
  <c r="L16" i="4"/>
  <c r="P16" i="4" s="1"/>
  <c r="L22" i="4"/>
  <c r="P22" i="4" s="1"/>
  <c r="L27" i="4"/>
  <c r="P27" i="4" s="1"/>
  <c r="L29" i="4"/>
  <c r="P29" i="4" s="1"/>
  <c r="L21" i="4"/>
  <c r="P21" i="4" s="1"/>
  <c r="L37" i="4"/>
  <c r="P37" i="4" s="1"/>
  <c r="L49" i="4"/>
  <c r="P49" i="4" s="1"/>
  <c r="L61" i="4"/>
  <c r="P61" i="4" s="1"/>
  <c r="L92" i="4"/>
  <c r="P92" i="4" s="1"/>
  <c r="L41" i="4"/>
  <c r="P41" i="4" s="1"/>
  <c r="L51" i="4"/>
  <c r="P51" i="4" s="1"/>
  <c r="L79" i="4"/>
  <c r="P79" i="4" s="1"/>
  <c r="L94" i="4"/>
  <c r="P94" i="4" s="1"/>
  <c r="L97" i="4"/>
  <c r="P97" i="4" s="1"/>
  <c r="L60" i="4"/>
  <c r="P60" i="4" s="1"/>
  <c r="L86" i="4"/>
  <c r="P86" i="4" s="1"/>
  <c r="L34" i="4"/>
  <c r="P34" i="4" s="1"/>
  <c r="L50" i="4"/>
  <c r="P50" i="4" s="1"/>
  <c r="L80" i="4"/>
  <c r="P80" i="4" s="1"/>
  <c r="L38" i="4"/>
  <c r="P38" i="4" s="1"/>
  <c r="L88" i="4"/>
  <c r="P88" i="4" s="1"/>
  <c r="L69" i="4"/>
  <c r="P69" i="4" s="1"/>
  <c r="L75" i="4"/>
  <c r="P75" i="4" s="1"/>
  <c r="L85" i="4"/>
  <c r="P85" i="4" s="1"/>
  <c r="L91" i="4"/>
  <c r="P91" i="4" s="1"/>
  <c r="A1" i="14"/>
  <c r="A1" i="10"/>
  <c r="L61" i="10" s="1"/>
  <c r="P61" i="10" s="1"/>
  <c r="A1" i="9"/>
  <c r="L39" i="9" s="1"/>
  <c r="P39" i="9" s="1"/>
  <c r="L33" i="4"/>
  <c r="P33" i="4" s="1"/>
  <c r="L15" i="4"/>
  <c r="P15" i="4" s="1"/>
  <c r="A1" i="6"/>
  <c r="L58" i="6" s="1"/>
  <c r="P58" i="6" s="1"/>
  <c r="A1" i="12"/>
  <c r="L68" i="12" s="1"/>
  <c r="P68" i="12" s="1"/>
  <c r="L184" i="12"/>
  <c r="P184" i="12" s="1"/>
  <c r="A1" i="7"/>
  <c r="L13" i="7" s="1"/>
  <c r="P13" i="7" s="1"/>
  <c r="A1" i="8"/>
  <c r="N5" i="8" s="1"/>
  <c r="L61" i="14" l="1"/>
  <c r="P61" i="14" s="1"/>
  <c r="L59" i="14"/>
  <c r="P59" i="14" s="1"/>
  <c r="L45" i="14"/>
  <c r="P45" i="14" s="1"/>
  <c r="L43" i="14"/>
  <c r="P43" i="14" s="1"/>
  <c r="L83" i="14"/>
  <c r="P83" i="14" s="1"/>
  <c r="L81" i="9"/>
  <c r="P81" i="9" s="1"/>
  <c r="L18" i="14"/>
  <c r="P18" i="14" s="1"/>
  <c r="L152" i="12"/>
  <c r="P152" i="12" s="1"/>
  <c r="L46" i="12"/>
  <c r="P46" i="12" s="1"/>
  <c r="L91" i="12"/>
  <c r="P91" i="12" s="1"/>
  <c r="L42" i="12"/>
  <c r="P42" i="12" s="1"/>
  <c r="L39" i="14"/>
  <c r="P39" i="14" s="1"/>
  <c r="L54" i="12"/>
  <c r="P54" i="12" s="1"/>
  <c r="L16" i="6"/>
  <c r="P16" i="6" s="1"/>
  <c r="L23" i="6"/>
  <c r="P23" i="6" s="1"/>
  <c r="L14" i="7"/>
  <c r="P14" i="7" s="1"/>
  <c r="L100" i="12"/>
  <c r="P100" i="12" s="1"/>
  <c r="L17" i="10"/>
  <c r="P17" i="10" s="1"/>
  <c r="L19" i="10"/>
  <c r="P19" i="10" s="1"/>
  <c r="L65" i="14"/>
  <c r="P65" i="14" s="1"/>
  <c r="L178" i="12"/>
  <c r="P178" i="12" s="1"/>
  <c r="L44" i="7"/>
  <c r="P44" i="7" s="1"/>
  <c r="L41" i="10"/>
  <c r="P41" i="10" s="1"/>
  <c r="L101" i="12"/>
  <c r="P101" i="12" s="1"/>
  <c r="L21" i="10"/>
  <c r="P21" i="10" s="1"/>
  <c r="L33" i="14"/>
  <c r="P33" i="14" s="1"/>
  <c r="L17" i="9"/>
  <c r="P17" i="9" s="1"/>
  <c r="L165" i="12"/>
  <c r="P165" i="12" s="1"/>
  <c r="L123" i="9"/>
  <c r="P123" i="9" s="1"/>
  <c r="L98" i="12"/>
  <c r="P98" i="12" s="1"/>
  <c r="L71" i="12"/>
  <c r="P71" i="12" s="1"/>
  <c r="L20" i="7"/>
  <c r="P20" i="7" s="1"/>
  <c r="L40" i="7"/>
  <c r="P40" i="7" s="1"/>
  <c r="L21" i="14"/>
  <c r="P21" i="14" s="1"/>
  <c r="L82" i="9"/>
  <c r="P82" i="9" s="1"/>
  <c r="L24" i="9"/>
  <c r="P24" i="9" s="1"/>
  <c r="L52" i="6"/>
  <c r="P52" i="6" s="1"/>
  <c r="L57" i="6"/>
  <c r="P57" i="6" s="1"/>
  <c r="L23" i="12"/>
  <c r="P23" i="12" s="1"/>
  <c r="L78" i="9"/>
  <c r="P78" i="9" s="1"/>
  <c r="L58" i="10"/>
  <c r="P58" i="10" s="1"/>
  <c r="L53" i="6"/>
  <c r="P53" i="6" s="1"/>
  <c r="L59" i="9"/>
  <c r="P59" i="9" s="1"/>
  <c r="L91" i="9"/>
  <c r="P91" i="9" s="1"/>
  <c r="L54" i="10"/>
  <c r="P54" i="10" s="1"/>
  <c r="L75" i="12"/>
  <c r="P75" i="12" s="1"/>
  <c r="L36" i="8"/>
  <c r="P36" i="8" s="1"/>
  <c r="L78" i="8"/>
  <c r="P78" i="8" s="1"/>
  <c r="L55" i="9"/>
  <c r="P55" i="9" s="1"/>
  <c r="L74" i="9"/>
  <c r="P74" i="9" s="1"/>
  <c r="L49" i="14"/>
  <c r="P49"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79" i="14"/>
  <c r="P79"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7" i="14"/>
  <c r="P57"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73" i="14"/>
  <c r="P73" i="14" s="1"/>
  <c r="L151" i="12"/>
  <c r="P151" i="12" s="1"/>
  <c r="L26" i="8"/>
  <c r="P26" i="8" s="1"/>
  <c r="L15" i="14"/>
  <c r="P15" i="14" s="1"/>
  <c r="L164" i="12"/>
  <c r="P164" i="12" s="1"/>
  <c r="L159" i="12"/>
  <c r="P159" i="12" s="1"/>
  <c r="L160" i="12"/>
  <c r="P160" i="12" s="1"/>
  <c r="L82" i="8"/>
  <c r="P82" i="8" s="1"/>
  <c r="L71" i="14"/>
  <c r="P71" i="14" s="1"/>
  <c r="L42" i="8"/>
  <c r="P42" i="8" s="1"/>
  <c r="L52" i="8"/>
  <c r="P52" i="8" s="1"/>
  <c r="L62" i="9"/>
  <c r="P62" i="9" s="1"/>
  <c r="L44" i="9"/>
  <c r="P44" i="9" s="1"/>
  <c r="L47" i="14"/>
  <c r="P47" i="14" s="1"/>
  <c r="L78" i="12"/>
  <c r="P78" i="12" s="1"/>
  <c r="L17" i="12"/>
  <c r="P17" i="12" s="1"/>
  <c r="L49" i="12"/>
  <c r="P49" i="12" s="1"/>
  <c r="L47" i="6"/>
  <c r="P47" i="6" s="1"/>
  <c r="L23" i="10"/>
  <c r="P23" i="10" s="1"/>
  <c r="L156" i="12"/>
  <c r="P156" i="12" s="1"/>
  <c r="L66" i="8"/>
  <c r="P66" i="8" s="1"/>
  <c r="L28" i="8"/>
  <c r="P28" i="8" s="1"/>
  <c r="L20" i="9"/>
  <c r="P20" i="9" s="1"/>
  <c r="L28" i="9"/>
  <c r="P28" i="9" s="1"/>
  <c r="L67" i="14"/>
  <c r="P67"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5" i="14"/>
  <c r="P55"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63" i="14"/>
  <c r="P63"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51" i="14"/>
  <c r="P51" i="14" s="1"/>
  <c r="L155" i="12"/>
  <c r="P155" i="12" s="1"/>
  <c r="L45" i="12"/>
  <c r="P45" i="12" s="1"/>
  <c r="L74" i="12"/>
  <c r="P74" i="12" s="1"/>
  <c r="L46" i="6"/>
  <c r="P46" i="6" s="1"/>
  <c r="L46" i="8"/>
  <c r="P46" i="8" s="1"/>
  <c r="L81" i="14"/>
  <c r="P81"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<sst xmlns="http://schemas.openxmlformats.org/spreadsheetml/2006/main" count="1771" uniqueCount="543">
  <si>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</si>
  <si>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</si>
  <si>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</si>
  <si>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</si>
  <si>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</si>
  <si>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</si>
  <si>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</si>
  <si>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</si>
  <si>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</si>
  <si>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</si>
  <si>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</si>
  <si>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</si>
  <si>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</si>
  <si>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</si>
  <si>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</si>
  <si>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</si>
  <si>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</si>
  <si>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</si>
  <si>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</si>
  <si>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</si>
  <si>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</si>
  <si>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</si>
  <si>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</si>
  <si>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</si>
  <si>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</si>
  <si>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</si>
  <si>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</si>
  <si>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</si>
  <si>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</si>
  <si>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</si>
  <si>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</si>
  <si>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</si>
  <si>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</si>
  <si>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</si>
  <si>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</si>
  <si>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</si>
  <si>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</si>
  <si>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</si>
  <si>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Supplies / Printing</t>
  </si>
  <si>
    <t>Dues/Subs./Contributions</t>
  </si>
  <si>
    <t>Taxes / Licenses</t>
  </si>
  <si>
    <t>Insurance</t>
  </si>
  <si>
    <t>Professional Fees</t>
  </si>
  <si>
    <t>Outside Services</t>
  </si>
  <si>
    <t>Education / Training</t>
  </si>
  <si>
    <t>Amortization</t>
  </si>
  <si>
    <t>Officer Life</t>
  </si>
  <si>
    <t>Interest</t>
  </si>
  <si>
    <t>Other</t>
  </si>
  <si>
    <t>Revenue Per Employee</t>
  </si>
  <si>
    <t>Spread Per Employee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</si>
  <si>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</si>
  <si>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</si>
  <si>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</si>
  <si>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</si>
  <si>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</si>
  <si>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</si>
  <si>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</si>
  <si>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</si>
  <si>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</si>
  <si>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</si>
  <si>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</si>
  <si>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</si>
  <si>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</si>
  <si>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</si>
  <si>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</si>
  <si>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</si>
  <si>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</si>
  <si>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</si>
  <si>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</si>
  <si>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</si>
  <si>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</si>
  <si>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</si>
  <si>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</si>
  <si>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</si>
  <si>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The following columns appear on each worksheet:</t>
  </si>
  <si>
    <t>CHANGING WORKSHEET SETTINGS</t>
  </si>
  <si>
    <t>Performance</t>
  </si>
  <si>
    <t>There are three basic types of data found in this workbook:</t>
  </si>
  <si>
    <t>Percentage totals are typically 100.0%.</t>
  </si>
  <si>
    <t xml:space="preserve">Bad Debts </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</si>
  <si>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</si>
  <si>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</si>
  <si>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</si>
  <si>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</si>
  <si>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</si>
  <si>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</si>
  <si>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</si>
  <si>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</si>
  <si>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</si>
  <si>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</si>
  <si>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</si>
  <si>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</si>
  <si>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</si>
  <si>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</si>
  <si>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</si>
  <si>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</si>
  <si>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</si>
  <si>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</si>
  <si>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</si>
  <si>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</si>
  <si>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</si>
  <si>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</si>
  <si>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</si>
  <si>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</si>
  <si>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</si>
  <si>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</si>
  <si>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</si>
  <si>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</si>
  <si>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</si>
  <si>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</si>
  <si>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</si>
  <si>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</si>
  <si>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</si>
  <si>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</si>
  <si>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</si>
  <si>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</si>
  <si>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</si>
  <si>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(for calculations &amp; to reconcile)</t>
  </si>
  <si>
    <t xml:space="preserve">Invalid Revenue Code! </t>
  </si>
  <si>
    <t>Total Receivables</t>
  </si>
  <si>
    <t>Total Insurance Company Payables</t>
  </si>
  <si>
    <t>Aged Receivables</t>
  </si>
  <si>
    <t>FINANCIAL STABILITY</t>
  </si>
  <si>
    <t>Liquidity / Current Ratio</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</si>
  <si>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</si>
  <si>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</si>
  <si>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</si>
  <si>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</si>
  <si>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</si>
  <si>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</si>
  <si>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</si>
  <si>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</si>
  <si>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</si>
  <si>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</si>
  <si>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</si>
  <si>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</si>
  <si>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</si>
  <si>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</si>
  <si>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</si>
  <si>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If agency were owned by a third party, enter expenses that would not be paid:</t>
  </si>
  <si>
    <t>Bonus / Compensation paid last fiscal year</t>
  </si>
  <si>
    <t>Enter revenues or expenses that will not occur in future years:</t>
  </si>
  <si>
    <t>One-time extraordinary revenues</t>
  </si>
  <si>
    <t>earned last fiscal year</t>
  </si>
  <si>
    <t>One-time extraordinary expenses</t>
  </si>
  <si>
    <t>incurred last fiscal year</t>
  </si>
  <si>
    <t>Pro Forma Pre-Tax Profit</t>
  </si>
  <si>
    <t>Pro Forma EBITDA</t>
  </si>
  <si>
    <t xml:space="preserve">Total Personal Lines Commissions </t>
  </si>
  <si>
    <t>Placed in Carrier Service Centers</t>
  </si>
  <si>
    <t xml:space="preserve">Total Commercial Lines Commissions </t>
  </si>
  <si>
    <t>Perks or Other Benefits paid last fiscal year</t>
  </si>
  <si>
    <t>The agency's pre-tax profit when discretionary expenses (bonuses,</t>
  </si>
  <si>
    <t>solely on ownership, are removed, (i.e., removing expenses that would</t>
  </si>
  <si>
    <t>not be incurred if a third party owned the agency).</t>
  </si>
  <si>
    <t>% of NR</t>
  </si>
  <si>
    <t>% of Rev</t>
  </si>
  <si>
    <t>Personal</t>
  </si>
  <si>
    <t>Small Commercial</t>
  </si>
  <si>
    <t>Mid/Large Commercial</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</si>
  <si>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</si>
  <si>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</si>
  <si>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</si>
  <si>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</si>
  <si>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</si>
  <si>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</si>
  <si>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</si>
  <si>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</si>
  <si>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</si>
  <si>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</si>
  <si>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</si>
  <si>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</si>
  <si>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</si>
  <si>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</si>
  <si>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</si>
  <si>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</si>
  <si>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</si>
  <si>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</si>
  <si>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</si>
  <si>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</si>
  <si>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</si>
  <si>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</si>
  <si>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</si>
  <si>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</si>
  <si>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</si>
  <si>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</si>
  <si>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</si>
  <si>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</si>
  <si>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</si>
  <si>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</si>
  <si>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</si>
  <si>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</si>
  <si>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</si>
  <si>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</si>
  <si>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</si>
  <si>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</si>
  <si>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</si>
  <si>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</si>
  <si>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</si>
  <si>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</si>
  <si>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</si>
  <si>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</si>
  <si>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</si>
  <si>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</si>
  <si>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</si>
  <si>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</si>
  <si>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</si>
  <si>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</si>
  <si>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</si>
  <si>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Group Medical / Health</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</si>
  <si>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</si>
  <si>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</si>
  <si>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</si>
  <si>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</si>
  <si>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</si>
  <si>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</si>
  <si>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</si>
  <si>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</si>
  <si>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</si>
  <si>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</si>
  <si>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</si>
  <si>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</si>
  <si>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</si>
  <si>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</si>
  <si>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</si>
  <si>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 of Producers hired over the last 5 years</t>
  </si>
  <si>
    <t>that have met their production goals</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</si>
  <si>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</si>
  <si>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</si>
  <si>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</si>
  <si>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</si>
  <si>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</si>
  <si>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</si>
  <si>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</si>
  <si>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</si>
  <si>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</si>
  <si>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</si>
  <si>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(all employees including principals)</t>
  </si>
  <si>
    <t>However, new producers must validate within a 2-4 years period for the investment to yield a good return.</t>
  </si>
  <si>
    <t>NUPP as % of Net Revenue</t>
  </si>
  <si>
    <t>REVENUE BY ACCOUNT SIZE (as measured by Commissions &amp; Fees - not Premiums)</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</si>
  <si>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</si>
  <si>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</si>
  <si>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</si>
  <si>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</si>
  <si>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</si>
  <si>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</si>
  <si>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</si>
  <si>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</si>
  <si>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</si>
  <si>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</si>
  <si>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</si>
  <si>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</si>
  <si>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</si>
  <si>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</si>
  <si>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</si>
  <si>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</si>
  <si>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</si>
  <si>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</si>
  <si>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</si>
  <si>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</si>
  <si>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</si>
  <si>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</si>
  <si>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</si>
  <si>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</si>
  <si>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</si>
  <si>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</si>
  <si>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</si>
  <si>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</si>
  <si>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</si>
  <si>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</si>
  <si>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</si>
  <si>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</si>
  <si>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</si>
  <si>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</si>
  <si>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</si>
  <si>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</si>
  <si>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Individual  L&amp;H (Organic)</t>
  </si>
  <si>
    <t>= (ILH Rev - ILH Acquired Rev) - Prior Year ILH Rev</t>
  </si>
  <si>
    <t>Individual  L&amp;H (Total)</t>
  </si>
  <si>
    <t>Commissions &amp; Fees Growth Amount</t>
  </si>
  <si>
    <t>= GRP Rev - Prior Year GRP Rev</t>
  </si>
  <si>
    <t>= OTH Rev - Prior Year OTH Rev</t>
  </si>
  <si>
    <t>= ILH Rev - Prior Year ILH Rev</t>
  </si>
  <si>
    <t xml:space="preserve">= Comm &amp; Fees Organic Growth Amt / Prior Year Total Comm &amp; Fees  </t>
  </si>
  <si>
    <t xml:space="preserve">= Comm &amp; Fees Total Growth Amt / Prior Year Total Comm &amp; Fees  </t>
  </si>
  <si>
    <t xml:space="preserve">P&amp;C Contingent Income Growth </t>
  </si>
  <si>
    <t xml:space="preserve">Growth % = P&amp;C Conting't Inc Amt / Prior Year Conting't Inc </t>
  </si>
  <si>
    <t>L&amp;H Bonus Income Growth</t>
  </si>
  <si>
    <t xml:space="preserve">Growth Amount = L&amp;H Bonus Inc - Prior Year L&amp;H Bonus Inc </t>
  </si>
  <si>
    <t xml:space="preserve">Growth % = L&amp;H Bonus Inc Amt / Prior Year L&amp;H Bonus Inc </t>
  </si>
  <si>
    <t>Investment Income Growth</t>
  </si>
  <si>
    <t xml:space="preserve">Growth Amount = Investmt Inc - Prior Year Investmt Inc </t>
  </si>
  <si>
    <t xml:space="preserve">Growth % = Investmt Inc Amt / Prior Year Investmt Inc </t>
  </si>
  <si>
    <t xml:space="preserve">Brokerage Commission Expense Growth </t>
  </si>
  <si>
    <t xml:space="preserve">Growth % = Brkg Comm Exp / Prior Year Brkg Comm Exp </t>
  </si>
  <si>
    <t xml:space="preserve">Net Revenues Growth (Organic) </t>
  </si>
  <si>
    <t>= Gross Rev Growth Amt - Brkg Growth Amt - Acquired Rev Growth Amt</t>
  </si>
  <si>
    <t xml:space="preserve"> = NR Growth Amt / Prior Year NR</t>
  </si>
  <si>
    <t xml:space="preserve">= Gross Rev Growth Amt - Brkg Growth Amt </t>
  </si>
  <si>
    <t>GROWTH</t>
  </si>
  <si>
    <t>(should be entered on the Revenue tab)</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</si>
  <si>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</si>
  <si>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</si>
  <si>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</si>
  <si>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</si>
  <si>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</si>
  <si>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</si>
  <si>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</si>
  <si>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</si>
  <si>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</si>
  <si>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</si>
  <si>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</si>
  <si>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</si>
  <si>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</si>
  <si>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</si>
  <si>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</si>
  <si>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</si>
  <si>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</si>
  <si>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</si>
  <si>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</si>
  <si>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</si>
  <si>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</si>
  <si>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</si>
  <si>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</si>
  <si>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</si>
  <si>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</si>
  <si>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</si>
  <si>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</si>
  <si>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</si>
  <si>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</si>
  <si>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</si>
  <si>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</si>
  <si>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 xml:space="preserve">benchmarks.  The PERFORMANCE GAP uses the same measurement as YOUR results, and the </t>
  </si>
  <si>
    <t>benchmark Percent, Dollar or Number.  Due to broad differences in agencies, PERFORMANCE</t>
  </si>
  <si>
    <t>GAPS are not shown as Positive or Negative.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</si>
  <si>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</si>
  <si>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</si>
  <si>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</si>
  <si>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</si>
  <si>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</si>
  <si>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</si>
  <si>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</si>
  <si>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</si>
  <si>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</si>
  <si>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</si>
  <si>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</si>
  <si>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</si>
  <si>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</si>
  <si>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</si>
  <si>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</si>
  <si>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</si>
  <si>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</si>
  <si>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</si>
  <si>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</si>
  <si>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</si>
  <si>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</si>
  <si>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</si>
  <si>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</si>
  <si>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</si>
  <si>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</si>
  <si>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</si>
  <si>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</si>
  <si>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</si>
  <si>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</si>
  <si>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</si>
  <si>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Specialties/Niches by your agency:</t>
  </si>
  <si>
    <t>of your agency's Net Revenues:</t>
  </si>
  <si>
    <t>% of Agencies having an Industry and/or Product Specialty/Niche:</t>
  </si>
  <si>
    <r>
      <t xml:space="preserve">Organic Growth </t>
    </r>
    <r>
      <rPr>
        <b/>
        <i/>
        <sz val="12"/>
        <color indexed="10"/>
        <rFont val="Calibri"/>
        <family val="2"/>
        <scheme val="minor"/>
      </rPr>
      <t>Excludes</t>
    </r>
    <r>
      <rPr>
        <i/>
        <sz val="12"/>
        <color indexed="10"/>
        <rFont val="Calibri"/>
        <family val="2"/>
        <scheme val="minor"/>
      </rPr>
      <t xml:space="preserve"> Acquired Revenue</t>
    </r>
  </si>
  <si>
    <r>
      <t xml:space="preserve">Total Growth </t>
    </r>
    <r>
      <rPr>
        <b/>
        <i/>
        <sz val="12"/>
        <color indexed="10"/>
        <rFont val="Calibri"/>
        <family val="2"/>
        <scheme val="minor"/>
      </rPr>
      <t xml:space="preserve">Includes </t>
    </r>
    <r>
      <rPr>
        <i/>
        <sz val="12"/>
        <color indexed="10"/>
        <rFont val="Calibri"/>
        <family val="2"/>
        <scheme val="minor"/>
      </rPr>
      <t>Acquired Revenue</t>
    </r>
  </si>
  <si>
    <r>
      <t xml:space="preserve">= </t>
    </r>
    <r>
      <rPr>
        <b/>
        <u/>
        <sz val="12"/>
        <color indexed="55"/>
        <rFont val="Calibri"/>
        <family val="2"/>
        <scheme val="minor"/>
      </rPr>
      <t>E</t>
    </r>
    <r>
      <rPr>
        <sz val="12"/>
        <color indexed="55"/>
        <rFont val="Calibri"/>
        <family val="2"/>
        <scheme val="minor"/>
      </rPr>
      <t xml:space="preserve">arnings </t>
    </r>
    <r>
      <rPr>
        <b/>
        <u/>
        <sz val="12"/>
        <color indexed="55"/>
        <rFont val="Calibri"/>
        <family val="2"/>
        <scheme val="minor"/>
      </rPr>
      <t>B</t>
    </r>
    <r>
      <rPr>
        <sz val="12"/>
        <color indexed="55"/>
        <rFont val="Calibri"/>
        <family val="2"/>
        <scheme val="minor"/>
      </rPr>
      <t xml:space="preserve">efore </t>
    </r>
    <r>
      <rPr>
        <b/>
        <u/>
        <sz val="12"/>
        <color indexed="55"/>
        <rFont val="Calibri"/>
        <family val="2"/>
        <scheme val="minor"/>
      </rPr>
      <t>I</t>
    </r>
    <r>
      <rPr>
        <sz val="12"/>
        <color indexed="55"/>
        <rFont val="Calibri"/>
        <family val="2"/>
        <scheme val="minor"/>
      </rPr>
      <t xml:space="preserve">nterest, </t>
    </r>
    <r>
      <rPr>
        <b/>
        <u/>
        <sz val="12"/>
        <color indexed="55"/>
        <rFont val="Calibri"/>
        <family val="2"/>
        <scheme val="minor"/>
      </rPr>
      <t>T</t>
    </r>
    <r>
      <rPr>
        <sz val="12"/>
        <color indexed="55"/>
        <rFont val="Calibri"/>
        <family val="2"/>
        <scheme val="minor"/>
      </rPr>
      <t xml:space="preserve">axes, </t>
    </r>
    <r>
      <rPr>
        <b/>
        <u/>
        <sz val="12"/>
        <color indexed="55"/>
        <rFont val="Calibri"/>
        <family val="2"/>
        <scheme val="minor"/>
      </rPr>
      <t>D</t>
    </r>
    <r>
      <rPr>
        <sz val="12"/>
        <color indexed="55"/>
        <rFont val="Calibri"/>
        <family val="2"/>
        <scheme val="minor"/>
      </rPr>
      <t xml:space="preserve">epreciation, </t>
    </r>
    <r>
      <rPr>
        <b/>
        <u/>
        <sz val="12"/>
        <color indexed="55"/>
        <rFont val="Calibri"/>
        <family val="2"/>
        <scheme val="minor"/>
      </rPr>
      <t>A</t>
    </r>
    <r>
      <rPr>
        <sz val="12"/>
        <color indexed="55"/>
        <rFont val="Calibri"/>
        <family val="2"/>
        <scheme val="minor"/>
      </rPr>
      <t>mortization</t>
    </r>
  </si>
  <si>
    <r>
      <t>to meet a firm's short-term obligations.</t>
    </r>
    <r>
      <rPr>
        <sz val="10"/>
        <color indexed="55"/>
        <rFont val="Calibri"/>
        <family val="2"/>
        <scheme val="minor"/>
      </rPr>
      <t xml:space="preserve">  </t>
    </r>
    <r>
      <rPr>
        <sz val="11"/>
        <color indexed="55"/>
        <rFont val="Calibri"/>
        <family val="2"/>
        <scheme val="minor"/>
      </rPr>
      <t>(Current ratio = current assets ÷ current liabilities)</t>
    </r>
  </si>
  <si>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</si>
  <si>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</si>
  <si>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</si>
  <si>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</si>
  <si>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</si>
  <si>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</si>
  <si>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</si>
  <si>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</si>
  <si>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</si>
  <si>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</si>
  <si>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</si>
  <si>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</si>
  <si>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</si>
  <si>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</si>
  <si>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</si>
  <si>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</si>
  <si>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</si>
  <si>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</si>
  <si>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</si>
  <si>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</si>
  <si>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</si>
  <si>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</si>
  <si>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</si>
  <si>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</si>
  <si>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</si>
  <si>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</si>
  <si>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</si>
  <si>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</si>
  <si>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 xml:space="preserve">Growth % = Misc Inc Amt / Prior Year Misc Inc </t>
  </si>
  <si>
    <t>net comm &amp; fees - median</t>
  </si>
  <si>
    <t>net comm &amp; fees - top q</t>
  </si>
  <si>
    <t>organic</t>
  </si>
  <si>
    <t>net rev growth - median</t>
  </si>
  <si>
    <t>net rev growth - top q</t>
  </si>
  <si>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</si>
  <si>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</si>
  <si>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</si>
  <si>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</si>
  <si>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</si>
  <si>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</si>
  <si>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</si>
  <si>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</si>
  <si>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</si>
  <si>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</si>
  <si>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</si>
  <si>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</si>
  <si>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</si>
  <si>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</si>
  <si>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</si>
  <si>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</si>
  <si>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Pro Forma Revenue Per Employee</t>
  </si>
  <si>
    <t>Pro Forma Compensation Per Employee</t>
  </si>
  <si>
    <t>Pro Forma Spread Per Employee</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</si>
  <si>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</si>
  <si>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</si>
  <si>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</si>
  <si>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</si>
  <si>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</si>
  <si>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</si>
  <si>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</si>
  <si>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</si>
  <si>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</si>
  <si>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</si>
  <si>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</si>
  <si>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</si>
  <si>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</si>
  <si>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</si>
  <si>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</si>
  <si>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</si>
  <si>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</si>
  <si>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</si>
  <si>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</si>
  <si>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</si>
  <si>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</si>
  <si>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</si>
  <si>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</si>
  <si>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</si>
  <si>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</si>
  <si>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</si>
  <si>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</si>
  <si>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</si>
  <si>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</si>
  <si>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</si>
  <si>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</si>
  <si>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</si>
  <si>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</si>
  <si>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</si>
  <si>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</si>
  <si>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</si>
  <si>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</si>
  <si>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</si>
  <si>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</si>
  <si>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</si>
  <si>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</si>
  <si>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</si>
  <si>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</si>
  <si>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</si>
  <si>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</si>
  <si>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</si>
  <si>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PRO FORMA EXPENSES</t>
  </si>
  <si>
    <t>% of PF</t>
  </si>
  <si>
    <t>Net Rev</t>
  </si>
  <si>
    <t>Enter your total Pro Forma Net Revenues:</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</si>
  <si>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</si>
  <si>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</si>
  <si>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</si>
  <si>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</si>
  <si>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</si>
  <si>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</si>
  <si>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</si>
  <si>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</si>
  <si>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</si>
  <si>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</si>
  <si>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</si>
  <si>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</si>
  <si>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</si>
  <si>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</si>
  <si>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</si>
  <si>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</si>
  <si>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</si>
  <si>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</si>
  <si>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Begin on the Revenue tab by entering a "REVENUE CATEGORY CODE" in cell A1. You may also enter your Agency name and the date (if so desired). These fields will pull through to the other tabs in the workbook and will load the BEST PRACTICES RESULTS for the Revenue Category you selected.  The annual revenue code will appear in the heading of the worksheet.  Choose from the following revenue categories:</t>
  </si>
  <si>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</si>
  <si>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r>
      <rPr>
        <b/>
        <i/>
        <sz val="12"/>
        <color theme="4"/>
        <rFont val="Calibri"/>
        <family val="2"/>
        <scheme val="minor"/>
      </rPr>
      <t xml:space="preserve">Acquired Business Growth:  </t>
    </r>
    <r>
      <rPr>
        <b/>
        <sz val="12"/>
        <rFont val="Calibri"/>
        <family val="2"/>
        <scheme val="minor"/>
      </rPr>
      <t>Revenues that were puchased (i.e., the acquisition of another agency or book of business). This</t>
    </r>
    <r>
      <rPr>
        <b/>
        <sz val="12"/>
        <color theme="1"/>
        <rFont val="Calibri"/>
        <family val="2"/>
        <scheme val="minor"/>
      </rPr>
      <t xml:space="preserve"> reflects acquired revenues in the first year they are booked only; the percentage indicates the significance of acquisition activity to the agency's revenues. 
</t>
    </r>
  </si>
  <si>
    <r>
      <rPr>
        <b/>
        <i/>
        <sz val="12"/>
        <color theme="4"/>
        <rFont val="Calibri"/>
        <family val="2"/>
        <scheme val="minor"/>
      </rPr>
      <t xml:space="preserve">Brokerage Commission Expense: </t>
    </r>
    <r>
      <rPr>
        <b/>
        <sz val="12"/>
        <color theme="1"/>
        <rFont val="Calibri"/>
        <family val="2"/>
        <scheme val="minor"/>
      </rPr>
      <t xml:space="preserve">Commissions paid to other agencies or brokers. In-house producers compensated on a 1099 are included in the compensation section.
</t>
    </r>
  </si>
  <si>
    <r>
      <rPr>
        <b/>
        <i/>
        <sz val="12"/>
        <color theme="4"/>
        <rFont val="Calibri"/>
        <family val="2"/>
        <scheme val="minor"/>
      </rPr>
      <t>Comparison Group:</t>
    </r>
    <r>
      <rPr>
        <b/>
        <sz val="12"/>
        <color theme="1"/>
        <rFont val="Calibri"/>
        <family val="2"/>
        <scheme val="minor"/>
      </rPr>
      <t xml:space="preserve"> The</t>
    </r>
    <r>
      <rPr>
        <b/>
        <i/>
        <sz val="12"/>
        <color theme="1"/>
        <rFont val="Calibri"/>
        <family val="2"/>
        <scheme val="minor"/>
      </rPr>
      <t xml:space="preserve"> Best Practices</t>
    </r>
    <r>
      <rPr>
        <b/>
        <sz val="12"/>
        <color theme="1"/>
        <rFont val="Calibri"/>
        <family val="2"/>
        <scheme val="minor"/>
      </rPr>
      <t>firms in the same revenue category or the firms in the same affinity group against which your agency's results are being compared.</t>
    </r>
  </si>
  <si>
    <r>
      <rPr>
        <b/>
        <i/>
        <sz val="12"/>
        <color theme="4"/>
        <rFont val="Calibri"/>
        <family val="2"/>
        <scheme val="minor"/>
      </rPr>
      <t>EBITDA:</t>
    </r>
    <r>
      <rPr>
        <b/>
        <sz val="12"/>
        <color theme="1"/>
        <rFont val="Calibri"/>
        <family val="2"/>
        <scheme val="minor"/>
      </rPr>
      <t xml:space="preserve"> 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</si>
  <si>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theme="4"/>
        <rFont val="Calibri"/>
        <family val="2"/>
        <scheme val="minor"/>
      </rPr>
      <t>Net Commissions and Fees Growth:</t>
    </r>
    <r>
      <rPr>
        <b/>
        <sz val="12"/>
        <color theme="1"/>
        <rFont val="Calibri"/>
        <family val="2"/>
        <scheme val="minor"/>
      </rPr>
      <t xml:space="preserve"> Excludes the impact of brokerage commission expenses; net revenue growth also includes the impact of growth in other revenue income, including contingents and bonuses.</t>
    </r>
  </si>
  <si>
    <r>
      <rPr>
        <b/>
        <i/>
        <sz val="12"/>
        <color theme="4"/>
        <rFont val="Calibri"/>
        <family val="2"/>
        <scheme val="minor"/>
      </rPr>
      <t>New Business Growth:</t>
    </r>
    <r>
      <rPr>
        <b/>
        <sz val="12"/>
        <rFont val="Calibri"/>
        <family val="2"/>
        <scheme val="minor"/>
      </rPr>
      <t xml:space="preserve"> New</t>
    </r>
    <r>
      <rPr>
        <b/>
        <sz val="12"/>
        <color theme="1"/>
        <rFont val="Calibri"/>
        <family val="2"/>
        <scheme val="minor"/>
      </rPr>
      <t xml:space="preserve"> revenues as a percent of prior year's total revenues for the line of business. This reflects sales to new clients, as well as sales of new products and services to existing clients. </t>
    </r>
    <r>
      <rPr>
        <i/>
        <sz val="14"/>
        <color theme="4"/>
        <rFont val="Calibri"/>
        <family val="2"/>
        <scheme val="minor"/>
      </rPr>
      <t/>
    </r>
  </si>
  <si>
    <r>
      <rPr>
        <b/>
        <i/>
        <sz val="12"/>
        <color theme="4"/>
        <rFont val="Calibri"/>
        <family val="2"/>
        <scheme val="minor"/>
      </rPr>
      <t xml:space="preserve">Operating Pre-Tax Profit: </t>
    </r>
    <r>
      <rPr>
        <b/>
        <sz val="12"/>
        <rFont val="Calibri"/>
        <family val="2"/>
        <scheme val="minor"/>
      </rPr>
      <t>Pr</t>
    </r>
    <r>
      <rPr>
        <b/>
        <sz val="12"/>
        <color theme="1"/>
        <rFont val="Calibri"/>
        <family val="2"/>
        <scheme val="minor"/>
      </rPr>
      <t xml:space="preserve">ovides a measure of profitability from controllable sources by eliminating contingents and bonuses. </t>
    </r>
  </si>
  <si>
    <r>
      <rPr>
        <b/>
        <i/>
        <sz val="12"/>
        <color theme="4"/>
        <rFont val="Calibri"/>
        <family val="2"/>
        <scheme val="minor"/>
      </rPr>
      <t xml:space="preserve">Organic Growth: </t>
    </r>
    <r>
      <rPr>
        <b/>
        <sz val="12"/>
        <rFont val="Calibri"/>
        <family val="2"/>
        <scheme val="minor"/>
      </rPr>
      <t>Measure</t>
    </r>
    <r>
      <rPr>
        <b/>
        <sz val="12"/>
        <color theme="1"/>
        <rFont val="Calibri"/>
        <family val="2"/>
        <scheme val="minor"/>
      </rPr>
      <t>d as a percent of prior year revenues; excludes acquisition revenues and divestitures.</t>
    </r>
  </si>
  <si>
    <r>
      <rPr>
        <b/>
        <i/>
        <sz val="12"/>
        <color theme="4"/>
        <rFont val="Calibri"/>
        <family val="2"/>
        <scheme val="minor"/>
      </rPr>
      <t>Pre-Tax Profit:</t>
    </r>
    <r>
      <rPr>
        <b/>
        <sz val="12"/>
        <color theme="1"/>
        <rFont val="Calibri"/>
        <family val="2"/>
        <scheme val="minor"/>
      </rPr>
      <t xml:space="preserve"> Provides a high-level measure of profitability and includes all revenues and expenses with the exception of taxes. </t>
    </r>
  </si>
  <si>
    <r>
      <rPr>
        <b/>
        <i/>
        <sz val="12"/>
        <color theme="4"/>
        <rFont val="Calibri"/>
        <family val="2"/>
        <scheme val="minor"/>
      </rPr>
      <t xml:space="preserve">Pro Forma EBITDA: </t>
    </r>
    <r>
      <rPr>
        <b/>
        <sz val="12"/>
        <rFont val="Calibri"/>
        <family val="2"/>
        <scheme val="minor"/>
      </rPr>
      <t xml:space="preserve">Excludes </t>
    </r>
    <r>
      <rPr>
        <b/>
        <sz val="12"/>
        <color theme="1"/>
        <rFont val="Calibri"/>
        <family val="2"/>
        <scheme val="minor"/>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</si>
  <si>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theme="4"/>
        <rFont val="Calibri"/>
        <family val="2"/>
        <scheme val="minor"/>
      </rPr>
      <t xml:space="preserve">Pro Forma Operating Pre-Tax Profit: </t>
    </r>
    <r>
      <rPr>
        <b/>
        <sz val="12"/>
        <rFont val="Calibri"/>
        <family val="2"/>
        <scheme val="minor"/>
      </rPr>
      <t>Prov</t>
    </r>
    <r>
      <rPr>
        <b/>
        <sz val="12"/>
        <color theme="1"/>
        <rFont val="Calibri"/>
        <family val="2"/>
        <scheme val="minor"/>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</si>
  <si>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theme="4"/>
        <rFont val="Calibri"/>
        <family val="2"/>
        <scheme val="minor"/>
      </rPr>
      <t>Pro Forma Pre-Tax Profit:</t>
    </r>
    <r>
      <rPr>
        <b/>
        <sz val="12"/>
        <color theme="1"/>
        <rFont val="Calibri"/>
        <family val="2"/>
        <scheme val="minor"/>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</si>
  <si>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theme="4"/>
        <rFont val="Calibri"/>
        <family val="2"/>
        <scheme val="minor"/>
      </rPr>
      <t>Producer Classification:</t>
    </r>
    <r>
      <rPr>
        <b/>
        <sz val="12"/>
        <color theme="1"/>
        <rFont val="Calibri"/>
        <family val="2"/>
        <scheme val="minor"/>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</si>
  <si>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theme="4"/>
        <rFont val="Calibri"/>
        <family val="2"/>
        <scheme val="minor"/>
      </rPr>
      <t>Renewal Business Growth:</t>
    </r>
    <r>
      <rPr>
        <b/>
        <sz val="12"/>
        <color theme="4"/>
        <rFont val="Calibri"/>
        <family val="2"/>
        <scheme val="minor"/>
      </rPr>
      <t xml:space="preserve"> </t>
    </r>
    <r>
      <rPr>
        <b/>
        <sz val="12"/>
        <rFont val="Calibri"/>
        <family val="2"/>
        <scheme val="minor"/>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r>
      <rPr>
        <i/>
        <sz val="14"/>
        <color theme="4"/>
        <rFont val="Calibri"/>
        <family val="2"/>
        <scheme val="minor"/>
      </rPr>
      <t/>
    </r>
  </si>
  <si>
    <r>
      <rPr>
        <b/>
        <i/>
        <sz val="12"/>
        <color theme="4"/>
        <rFont val="Calibri"/>
        <family val="2"/>
        <scheme val="minor"/>
      </rPr>
      <t xml:space="preserve">Rule of 20 Score: </t>
    </r>
    <r>
      <rPr>
        <b/>
        <sz val="12"/>
        <rFont val="Calibri"/>
        <family val="2"/>
        <scheme val="minor"/>
      </rPr>
      <t>A quic</t>
    </r>
    <r>
      <rPr>
        <b/>
        <sz val="12"/>
        <color theme="1"/>
        <rFont val="Calibri"/>
        <family val="2"/>
        <scheme val="minor"/>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</si>
  <si>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theme="4"/>
        <rFont val="Calibri"/>
        <family val="2"/>
        <scheme val="minor"/>
      </rPr>
      <t xml:space="preserve">Top Quartile: </t>
    </r>
    <r>
      <rPr>
        <b/>
        <sz val="12"/>
        <rFont val="Calibri"/>
        <family val="2"/>
        <scheme val="minor"/>
      </rPr>
      <t>T</t>
    </r>
    <r>
      <rPr>
        <b/>
        <sz val="12"/>
        <color theme="1"/>
        <rFont val="Calibri"/>
        <family val="2"/>
        <scheme val="minor"/>
      </rPr>
      <t>he average results achieved by the Top 25% of the firms in the group for that particular factor or line item. The firms comprising this group will be different for each factor or line item.</t>
    </r>
  </si>
  <si>
    <r>
      <rPr>
        <b/>
        <i/>
        <sz val="12"/>
        <color theme="4"/>
        <rFont val="Calibri"/>
        <family val="2"/>
        <scheme val="minor"/>
      </rPr>
      <t xml:space="preserve">Total Growth: </t>
    </r>
    <r>
      <rPr>
        <b/>
        <sz val="12"/>
        <rFont val="Calibri"/>
        <family val="2"/>
        <scheme val="minor"/>
      </rPr>
      <t>M</t>
    </r>
    <r>
      <rPr>
        <b/>
        <sz val="12"/>
        <color theme="1"/>
        <rFont val="Calibri"/>
        <family val="2"/>
        <scheme val="minor"/>
      </rPr>
      <t>easured as a percent of prior year revenues; includes acquisition revenues.</t>
    </r>
  </si>
  <si>
    <r>
      <rPr>
        <b/>
        <i/>
        <sz val="12"/>
        <color theme="4"/>
        <rFont val="Calibri"/>
        <family val="2"/>
        <scheme val="minor"/>
      </rPr>
      <t xml:space="preserve">WAPA (Weighted Average Producer Age): </t>
    </r>
    <r>
      <rPr>
        <b/>
        <sz val="12"/>
        <rFont val="Calibri"/>
        <family val="2"/>
        <scheme val="minor"/>
      </rPr>
      <t>A me</t>
    </r>
    <r>
      <rPr>
        <b/>
        <sz val="12"/>
        <color theme="1"/>
        <rFont val="Calibri"/>
        <family val="2"/>
        <scheme val="minor"/>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</si>
  <si>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theme="4"/>
        <rFont val="Calibri"/>
        <family val="2"/>
        <scheme val="minor"/>
      </rPr>
      <t>WASA (Weighted Average Shareholder Age):</t>
    </r>
    <r>
      <rPr>
        <b/>
        <i/>
        <sz val="12"/>
        <rFont val="Calibri"/>
        <family val="2"/>
        <scheme val="minor"/>
      </rPr>
      <t xml:space="preserve"> A</t>
    </r>
    <r>
      <rPr>
        <b/>
        <sz val="12"/>
        <color theme="1"/>
        <rFont val="Calibri"/>
        <family val="2"/>
        <scheme val="minor"/>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</si>
  <si>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r>
      <t xml:space="preserve">If you type something other than the specified revenue codes, the message "INVALID REVENUE CODE!" appears, and the </t>
    </r>
    <r>
      <rPr>
        <i/>
        <sz val="12"/>
        <rFont val="Calibri"/>
        <family val="2"/>
        <scheme val="minor"/>
      </rPr>
      <t>BEST PRACTICES</t>
    </r>
    <r>
      <rPr>
        <sz val="12"/>
        <rFont val="Calibri"/>
        <family val="2"/>
        <scheme val="minor"/>
      </rPr>
      <t xml:space="preserve"> RESULTS column show zeros. Simply try again with a valid revenue code.</t>
    </r>
  </si>
  <si>
    <r>
      <t xml:space="preserve">The annual </t>
    </r>
    <r>
      <rPr>
        <b/>
        <i/>
        <sz val="12"/>
        <rFont val="Calibri"/>
        <family val="2"/>
        <scheme val="minor"/>
      </rPr>
      <t>Best Practices Study</t>
    </r>
    <r>
      <rPr>
        <sz val="12"/>
        <rFont val="Calibri"/>
        <family val="2"/>
        <scheme val="minor"/>
      </rPr>
      <t xml:space="preserve"> is a joint project of the Independent Insurance Agents &amp; Brokers of America and</t>
    </r>
  </si>
  <si>
    <r>
      <t xml:space="preserve">sufficient data for a particular benchmark, an asterisk (*) is displayed for the </t>
    </r>
    <r>
      <rPr>
        <i/>
        <sz val="12"/>
        <rFont val="Calibri"/>
        <family val="2"/>
        <scheme val="minor"/>
      </rPr>
      <t>BEST PRACTICES</t>
    </r>
    <r>
      <rPr>
        <sz val="12"/>
        <rFont val="Calibri"/>
        <family val="2"/>
        <scheme val="minor"/>
      </rPr>
      <t xml:space="preserve"> RESULTS column, and "N/A" is displayed in the PERFORMANCE GAP column.</t>
    </r>
  </si>
  <si>
    <t>This column represents benchmarks pulled from the Best Practices Study.  The data automatically changes when a Revenue Code is entered in cell A1.  When the study lacks</t>
  </si>
  <si>
    <r>
      <t>This workbook will allow you to compare your most recently completed year-end (</t>
    </r>
    <r>
      <rPr>
        <i/>
        <sz val="12"/>
        <rFont val="Calibri"/>
        <family val="2"/>
        <scheme val="minor"/>
      </rPr>
      <t>Current FYE</t>
    </r>
    <r>
      <rPr>
        <sz val="12"/>
        <rFont val="Calibri"/>
        <family val="2"/>
        <scheme val="minor"/>
      </rPr>
      <t xml:space="preserve">) results with the results </t>
    </r>
  </si>
  <si>
    <r>
      <t xml:space="preserve">obtained by the </t>
    </r>
    <r>
      <rPr>
        <i/>
        <sz val="12"/>
        <rFont val="Calibri"/>
        <family val="2"/>
        <scheme val="minor"/>
      </rPr>
      <t>Best Practices</t>
    </r>
    <r>
      <rPr>
        <sz val="12"/>
        <rFont val="Calibri"/>
        <family val="2"/>
        <scheme val="minor"/>
      </rPr>
      <t xml:space="preserve"> agencies, and to calculate any performance gaps between the two.  All the information in </t>
    </r>
  </si>
  <si>
    <t xml:space="preserve">This page contains important information that will aid you in using this workbook. However, a working knowledge of Excel is assumed. We recommend that you print this page if necessary to use as a reference guide. </t>
  </si>
  <si>
    <r>
      <t xml:space="preserve">Enter REVENUE CODE in cell A1.                             </t>
    </r>
    <r>
      <rPr>
        <sz val="14"/>
        <color indexed="10"/>
        <rFont val="Calibri"/>
        <family val="2"/>
        <scheme val="minor"/>
      </rPr>
      <t xml:space="preserve"> IMPORTANT:</t>
    </r>
    <r>
      <rPr>
        <sz val="14"/>
        <rFont val="Calibri"/>
        <family val="2"/>
        <scheme val="minor"/>
      </rPr>
      <t xml:space="preserve">   </t>
    </r>
    <r>
      <rPr>
        <sz val="14"/>
        <color indexed="10"/>
        <rFont val="Calibri"/>
        <family val="2"/>
        <scheme val="minor"/>
      </rPr>
      <t>Review READ ME! tab first</t>
    </r>
  </si>
  <si>
    <t xml:space="preserve">(enter $ amount)   </t>
  </si>
  <si>
    <r>
      <t xml:space="preserve">REVENUE CODE - should be entered on "Revenue" tab         </t>
    </r>
    <r>
      <rPr>
        <sz val="14"/>
        <color indexed="10"/>
        <rFont val="Calibri"/>
        <family val="2"/>
        <scheme val="minor"/>
      </rPr>
      <t>IMPORTANT:</t>
    </r>
    <r>
      <rPr>
        <sz val="14"/>
        <rFont val="Calibri"/>
        <family val="2"/>
        <scheme val="minor"/>
      </rPr>
      <t xml:space="preserve">   </t>
    </r>
    <r>
      <rPr>
        <sz val="14"/>
        <color indexed="10"/>
        <rFont val="Calibri"/>
        <family val="2"/>
        <scheme val="minor"/>
      </rPr>
      <t>Review README file first!</t>
    </r>
  </si>
  <si>
    <r>
      <t xml:space="preserve">Indicates the corresponding section within the </t>
    </r>
    <r>
      <rPr>
        <b/>
        <i/>
        <sz val="12"/>
        <rFont val="Calibri"/>
        <family val="2"/>
        <scheme val="minor"/>
      </rPr>
      <t>Best Practices Study</t>
    </r>
    <r>
      <rPr>
        <b/>
        <sz val="12"/>
        <rFont val="Calibri"/>
        <family val="2"/>
        <scheme val="minor"/>
      </rPr>
      <t xml:space="preserve"> </t>
    </r>
    <r>
      <rPr>
        <b/>
        <i/>
        <sz val="12"/>
        <rFont val="Calibri"/>
        <family val="2"/>
        <scheme val="minor"/>
      </rPr>
      <t>Update.</t>
    </r>
  </si>
  <si>
    <r>
      <t xml:space="preserve">This is the numeric difference between YOUR RESULTS and the </t>
    </r>
    <r>
      <rPr>
        <i/>
        <sz val="12"/>
        <rFont val="Calibri"/>
        <family val="2"/>
        <scheme val="minor"/>
      </rPr>
      <t>BEST PRACTICES</t>
    </r>
  </si>
  <si>
    <r>
      <t xml:space="preserve">Each of the worksheets in this Comparison Workbook has printer and display/view settings that we hope are acceptable.  You may want to change these settings to accommodate your particular hardware needs.  However, </t>
    </r>
    <r>
      <rPr>
        <b/>
        <sz val="12"/>
        <color rgb="FFFF0000"/>
        <rFont val="Calibri"/>
        <family val="2"/>
        <scheme val="minor"/>
      </rPr>
      <t>DO NOT INSERT OR DELETE ROWS OR COLUMNS</t>
    </r>
    <r>
      <rPr>
        <sz val="12"/>
        <rFont val="Calibri"/>
        <family val="2"/>
        <scheme val="minor"/>
      </rPr>
      <t xml:space="preserve"> </t>
    </r>
    <r>
      <rPr>
        <b/>
        <sz val="12"/>
        <color rgb="FFFF0000"/>
        <rFont val="Calibri"/>
        <family val="2"/>
        <scheme val="minor"/>
      </rPr>
      <t>AND DO NOT MOVE CELL DATA.</t>
    </r>
  </si>
  <si>
    <r>
      <t xml:space="preserve">QUESTIONS REGARDING THE  </t>
    </r>
    <r>
      <rPr>
        <b/>
        <i/>
        <u/>
        <sz val="12"/>
        <rFont val="Calibri"/>
        <family val="2"/>
        <scheme val="minor"/>
      </rPr>
      <t xml:space="preserve">BEST PRACTICES </t>
    </r>
    <r>
      <rPr>
        <b/>
        <u/>
        <sz val="12"/>
        <rFont val="Calibri"/>
        <family val="2"/>
        <scheme val="minor"/>
      </rPr>
      <t>DATA</t>
    </r>
  </si>
  <si>
    <t>Atlanta, GA 30305</t>
  </si>
  <si>
    <t>Email:  michelle@reaganconsulting.com</t>
  </si>
  <si>
    <t>INSURANCE CARRIERS</t>
  </si>
  <si>
    <t>For Largest Single P&amp;C Carrier Commissions entered above, please break down by line of business:</t>
  </si>
  <si>
    <t>Michelle Appelbaum / Reagan Consulting</t>
  </si>
  <si>
    <t>3495 Piedmont Road, NE; Building 10, Suite 920</t>
  </si>
  <si>
    <t>Phone:  404-233-5545     Fax:  404-237-5996</t>
  </si>
  <si>
    <r>
      <t xml:space="preserve">2020 </t>
    </r>
    <r>
      <rPr>
        <b/>
        <i/>
        <sz val="20"/>
        <rFont val="Calibri"/>
        <family val="2"/>
        <scheme val="minor"/>
      </rPr>
      <t>Best Practices Study</t>
    </r>
    <r>
      <rPr>
        <b/>
        <sz val="20"/>
        <rFont val="Calibri"/>
        <family val="2"/>
        <scheme val="minor"/>
      </rPr>
      <t xml:space="preserve"> Comparison Workbook</t>
    </r>
  </si>
  <si>
    <r>
      <t xml:space="preserve">this worksheet can be found in the  </t>
    </r>
    <r>
      <rPr>
        <b/>
        <i/>
        <sz val="12"/>
        <rFont val="Calibri"/>
        <family val="2"/>
        <scheme val="minor"/>
      </rPr>
      <t>2020 Best Practices Study.</t>
    </r>
  </si>
  <si>
    <t>Cl Claims</t>
  </si>
  <si>
    <t>PL Claims</t>
  </si>
  <si>
    <t>CL Claims</t>
  </si>
  <si>
    <t>Total Revenue from Accounts this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</si>
</sst>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26" x14ac:knownFonts="1">
    <font>
      <sz val="11"/>
      <name val="Times New Roman"/>
    </font>
    <font>
      <sz val="11"/>
      <color theme="1"/>
      <name val="Calibri"/>
      <family val="2"/>
      <scheme val="minor"/>
    </font>
    <font>
      <sz val="11"/>
      <name val="Times New Roman"/>
      <family val="1"/>
    </font>
    <font>
      <sz val="12"/>
      <name val="Helv"/>
    </font>
    <font>
      <u/>
      <sz val="11"/>
      <color theme="10"/>
      <name val="Times New Roman"/>
      <family val="1"/>
    </font>
    <font>
      <u/>
      <sz val="11"/>
      <color theme="11"/>
      <name val="Times New Roman"/>
      <family val="1"/>
    </font>
    <font>
      <b/>
      <sz val="16"/>
      <name val="Calibri"/>
      <family val="2"/>
      <scheme val="minor"/>
    </font>
    <font>
      <sz val="12"/>
      <name val="Calibri"/>
      <family val="2"/>
      <scheme val="minor"/>
    </font>
    <font>
      <i/>
      <sz val="12"/>
      <name val="Calibri"/>
      <family val="2"/>
      <scheme val="minor"/>
    </font>
    <font>
      <sz val="12"/>
      <color theme="0" tint="-4.9989318521683403E-2"/>
      <name val="Calibri"/>
      <family val="2"/>
      <scheme val="minor"/>
    </font>
    <font>
      <sz val="14"/>
      <color indexed="12"/>
      <name val="Calibri"/>
      <family val="2"/>
      <scheme val="minor"/>
    </font>
    <font>
      <b/>
      <sz val="14"/>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b/>
      <i/>
      <sz val="12"/>
      <name val="Calibri"/>
      <family val="2"/>
      <scheme val="minor"/>
    </font>
    <font>
      <b/>
      <i/>
      <sz val="14"/>
      <name val="Calibri"/>
      <family val="2"/>
      <scheme val="minor"/>
    </font>
    <font>
      <b/>
      <sz val="14"/>
      <color indexed="17"/>
      <name val="Calibri"/>
      <family val="2"/>
      <scheme val="minor"/>
    </font>
    <font>
      <b/>
      <sz val="12"/>
      <color indexed="17"/>
      <name val="Calibri"/>
      <family val="2"/>
      <scheme val="minor"/>
    </font>
    <font>
      <sz val="14"/>
      <color indexed="17"/>
      <name val="Calibri"/>
      <family val="2"/>
      <scheme val="minor"/>
    </font>
    <font>
      <b/>
      <i/>
      <sz val="14"/>
      <color indexed="17"/>
      <name val="Calibri"/>
      <family val="2"/>
      <scheme val="minor"/>
    </font>
    <font>
      <b/>
      <sz val="14"/>
      <color theme="0" tint="-4.9989318521683403E-2"/>
      <name val="Calibri"/>
      <family val="2"/>
      <scheme val="minor"/>
    </font>
    <font>
      <sz val="10"/>
      <color indexed="23"/>
      <name val="Calibri"/>
      <family val="2"/>
      <scheme val="minor"/>
    </font>
    <font>
      <sz val="9"/>
      <color indexed="10"/>
      <name val="Calibri"/>
      <family val="2"/>
      <scheme val="minor"/>
    </font>
    <font>
      <i/>
      <sz val="12"/>
      <color indexed="17"/>
      <name val="Calibri"/>
      <family val="2"/>
      <scheme val="minor"/>
    </font>
    <font>
      <sz val="12"/>
      <color indexed="17"/>
      <name val="Calibri"/>
      <family val="2"/>
      <scheme val="minor"/>
    </font>
    <font>
      <b/>
      <u/>
      <sz val="14"/>
      <name val="Calibri"/>
      <family val="2"/>
      <scheme val="minor"/>
    </font>
    <font>
      <i/>
      <sz val="14"/>
      <color indexed="17"/>
      <name val="Calibri"/>
      <family val="2"/>
      <scheme val="minor"/>
    </font>
    <font>
      <sz val="10"/>
      <name val="Calibri"/>
      <family val="2"/>
      <scheme val="minor"/>
    </font>
    <font>
      <sz val="12"/>
      <color rgb="FFFF0000"/>
      <name val="Calibri"/>
      <family val="2"/>
      <scheme val="minor"/>
    </font>
    <font>
      <b/>
      <sz val="10"/>
      <name val="Calibri"/>
      <family val="2"/>
      <scheme val="minor"/>
    </font>
    <font>
      <b/>
      <i/>
      <sz val="9"/>
      <color indexed="17"/>
      <name val="Calibri"/>
      <family val="2"/>
      <scheme val="minor"/>
    </font>
    <font>
      <b/>
      <sz val="10"/>
      <color indexed="17"/>
      <name val="Calibri"/>
      <family val="2"/>
      <scheme val="minor"/>
    </font>
    <font>
      <i/>
      <sz val="12"/>
      <color indexed="49"/>
      <name val="Calibri"/>
      <family val="2"/>
      <scheme val="minor"/>
    </font>
    <font>
      <sz val="12"/>
      <color indexed="49"/>
      <name val="Calibri"/>
      <family val="2"/>
      <scheme val="minor"/>
    </font>
    <font>
      <sz val="14"/>
      <color indexed="10"/>
      <name val="Calibri"/>
      <family val="2"/>
      <scheme val="minor"/>
    </font>
    <font>
      <i/>
      <sz val="14"/>
      <name val="Calibri"/>
      <family val="2"/>
      <scheme val="minor"/>
    </font>
    <font>
      <sz val="11"/>
      <name val="Calibri"/>
      <family val="2"/>
      <scheme val="minor"/>
    </font>
    <font>
      <sz val="12"/>
      <color theme="1"/>
      <name val="Calibri"/>
      <family val="2"/>
      <scheme val="minor"/>
    </font>
    <font>
      <sz val="12"/>
      <color indexed="18"/>
      <name val="Calibri"/>
      <family val="2"/>
      <scheme val="minor"/>
    </font>
    <font>
      <u/>
      <sz val="12"/>
      <name val="Calibri"/>
      <family val="2"/>
      <scheme val="minor"/>
    </font>
    <font>
      <sz val="12"/>
      <color indexed="9"/>
      <name val="Calibri"/>
      <family val="2"/>
      <scheme val="minor"/>
    </font>
    <font>
      <b/>
      <u/>
      <sz val="12"/>
      <name val="Calibri"/>
      <family val="2"/>
      <scheme val="minor"/>
    </font>
    <font>
      <sz val="14"/>
      <color theme="1"/>
      <name val="Calibri"/>
      <family val="2"/>
      <scheme val="minor"/>
    </font>
    <font>
      <b/>
      <sz val="14"/>
      <color theme="1"/>
      <name val="Calibri"/>
      <family val="2"/>
      <scheme val="minor"/>
    </font>
    <font>
      <b/>
      <i/>
      <sz val="8"/>
      <name val="Calibri"/>
      <family val="2"/>
      <scheme val="minor"/>
    </font>
    <font>
      <b/>
      <sz val="12"/>
      <color theme="1"/>
      <name val="Calibri"/>
      <family val="2"/>
      <scheme val="minor"/>
    </font>
    <font>
      <sz val="10"/>
      <color indexed="55"/>
      <name val="Calibri"/>
      <family val="2"/>
      <scheme val="minor"/>
    </font>
    <font>
      <i/>
      <sz val="10"/>
      <color indexed="17"/>
      <name val="Calibri"/>
      <family val="2"/>
      <scheme val="minor"/>
    </font>
    <font>
      <sz val="10"/>
      <color indexed="17"/>
      <name val="Calibri"/>
      <family val="2"/>
      <scheme val="minor"/>
    </font>
    <font>
      <i/>
      <sz val="10"/>
      <name val="Calibri"/>
      <family val="2"/>
      <scheme val="minor"/>
    </font>
    <font>
      <i/>
      <sz val="12"/>
      <color rgb="FFFF0000"/>
      <name val="Calibri"/>
      <family val="2"/>
      <scheme val="minor"/>
    </font>
    <font>
      <b/>
      <i/>
      <sz val="12"/>
      <color indexed="10"/>
      <name val="Calibri"/>
      <family val="2"/>
      <scheme val="minor"/>
    </font>
    <font>
      <i/>
      <sz val="12"/>
      <color indexed="10"/>
      <name val="Calibri"/>
      <family val="2"/>
      <scheme val="minor"/>
    </font>
    <font>
      <sz val="10"/>
      <color theme="0" tint="-0.499984740745262"/>
      <name val="Calibri"/>
      <family val="2"/>
      <scheme val="minor"/>
    </font>
    <font>
      <u/>
      <sz val="14"/>
      <name val="Calibri"/>
      <family val="2"/>
      <scheme val="minor"/>
    </font>
    <font>
      <sz val="12"/>
      <color indexed="55"/>
      <name val="Calibri"/>
      <family val="2"/>
      <scheme val="minor"/>
    </font>
    <font>
      <i/>
      <sz val="12"/>
      <color indexed="55"/>
      <name val="Calibri"/>
      <family val="2"/>
      <scheme val="minor"/>
    </font>
    <font>
      <sz val="11"/>
      <color rgb="FFC00000"/>
      <name val="Calibri"/>
      <family val="2"/>
      <scheme val="minor"/>
    </font>
    <font>
      <b/>
      <u/>
      <sz val="12"/>
      <color indexed="55"/>
      <name val="Calibri"/>
      <family val="2"/>
      <scheme val="minor"/>
    </font>
    <font>
      <sz val="10"/>
      <color indexed="12"/>
      <name val="Calibri"/>
      <family val="2"/>
      <scheme val="minor"/>
    </font>
    <font>
      <sz val="11"/>
      <color indexed="12"/>
      <name val="Calibri"/>
      <family val="2"/>
      <scheme val="minor"/>
    </font>
    <font>
      <i/>
      <sz val="10"/>
      <color indexed="12"/>
      <name val="Calibri"/>
      <family val="2"/>
      <scheme val="minor"/>
    </font>
    <font>
      <sz val="12"/>
      <color rgb="FFC00000"/>
      <name val="Calibri"/>
      <family val="2"/>
      <scheme val="minor"/>
    </font>
    <font>
      <i/>
      <u/>
      <sz val="12"/>
      <name val="Calibri"/>
      <family val="2"/>
      <scheme val="minor"/>
    </font>
    <font>
      <sz val="11"/>
      <color indexed="55"/>
      <name val="Calibri"/>
      <family val="2"/>
      <scheme val="minor"/>
    </font>
    <font>
      <u/>
      <sz val="11"/>
      <name val="Calibri"/>
      <family val="2"/>
      <scheme val="minor"/>
    </font>
    <font>
      <u/>
      <sz val="12"/>
      <color indexed="17"/>
      <name val="Calibri"/>
      <family val="2"/>
      <scheme val="minor"/>
    </font>
    <font>
      <sz val="12"/>
      <color indexed="10"/>
      <name val="Calibri"/>
      <family val="2"/>
      <scheme val="minor"/>
    </font>
    <font>
      <sz val="12"/>
      <color rgb="FF002060"/>
      <name val="Calibri"/>
      <family val="2"/>
      <scheme val="minor"/>
    </font>
    <font>
      <sz val="9"/>
      <name val="Calibri"/>
      <family val="2"/>
      <scheme val="minor"/>
    </font>
    <font>
      <i/>
      <sz val="11"/>
      <color indexed="55"/>
      <name val="Calibri"/>
      <family val="2"/>
      <scheme val="minor"/>
    </font>
    <font>
      <b/>
      <sz val="12"/>
      <color indexed="12"/>
      <name val="Calibri"/>
      <family val="2"/>
      <scheme val="minor"/>
    </font>
    <font>
      <i/>
      <sz val="14"/>
      <color theme="4"/>
      <name val="Calibri"/>
      <family val="2"/>
      <scheme val="minor"/>
    </font>
    <font>
      <sz val="14"/>
      <color rgb="FFFF0000"/>
      <name val="Calibri"/>
      <family val="2"/>
      <scheme val="minor"/>
    </font>
    <font>
      <b/>
      <sz val="14"/>
      <color rgb="FFFF0000"/>
      <name val="Calibri"/>
      <family val="2"/>
      <scheme val="minor"/>
    </font>
    <font>
      <b/>
      <sz val="12"/>
      <color rgb="FFFF0000"/>
      <name val="Calibri"/>
      <family val="2"/>
      <scheme val="minor"/>
    </font>
    <font>
      <u/>
      <sz val="12"/>
      <color indexed="9"/>
      <name val="Calibri"/>
      <family val="2"/>
      <scheme val="minor"/>
    </font>
    <font>
      <b/>
      <i/>
      <sz val="12"/>
      <color theme="4"/>
      <name val="Calibri"/>
      <family val="2"/>
      <scheme val="minor"/>
    </font>
    <font>
      <b/>
      <i/>
      <sz val="12"/>
      <color theme="1"/>
      <name val="Calibri"/>
      <family val="2"/>
      <scheme val="minor"/>
    </font>
    <font>
      <b/>
      <sz val="11"/>
      <name val="Calibri"/>
      <family val="2"/>
      <scheme val="minor"/>
    </font>
    <font>
      <b/>
      <sz val="12"/>
      <color theme="4"/>
      <name val="Calibri"/>
      <family val="2"/>
      <scheme val="minor"/>
    </font>
    <font>
      <sz val="14"/>
      <color theme="0"/>
      <name val="Calibri"/>
      <family val="2"/>
      <scheme val="minor"/>
    </font>
    <font>
      <sz val="12"/>
      <color theme="0"/>
      <name val="Calibri"/>
      <family val="2"/>
      <scheme val="minor"/>
    </font>
    <font>
      <b/>
      <sz val="14"/>
      <color theme="0"/>
      <name val="Calibri"/>
      <family val="2"/>
      <scheme val="minor"/>
    </font>
    <font>
      <b/>
      <u/>
      <sz val="14"/>
      <color theme="0"/>
      <name val="Calibri"/>
      <family val="2"/>
      <scheme val="minor"/>
    </font>
    <font>
      <b/>
      <sz val="11"/>
      <color theme="1"/>
      <name val="Calibri"/>
      <family val="2"/>
      <scheme val="minor"/>
    </font>
    <font>
      <sz val="16"/>
      <color theme="1"/>
      <name val="Calibri"/>
      <family val="2"/>
      <scheme val="minor"/>
    </font>
    <font>
      <sz val="16"/>
      <color theme="0"/>
      <name val="Calibri"/>
      <family val="2"/>
      <scheme val="minor"/>
    </font>
    <font>
      <b/>
      <sz val="16"/>
      <color theme="0"/>
      <name val="Calibri"/>
      <family val="2"/>
      <scheme val="minor"/>
    </font>
    <font>
      <i/>
      <sz val="14"/>
      <color theme="1"/>
      <name val="Calibri"/>
      <family val="2"/>
      <scheme val="minor"/>
    </font>
    <font>
      <b/>
      <i/>
      <sz val="14"/>
      <color theme="1"/>
      <name val="Calibri"/>
      <family val="2"/>
      <scheme val="minor"/>
    </font>
    <font>
      <b/>
      <sz val="14"/>
      <color rgb="FF008000"/>
      <name val="Calibri"/>
      <family val="2"/>
      <scheme val="minor"/>
    </font>
    <font>
      <b/>
      <i/>
      <sz val="14"/>
      <color rgb="FF008000"/>
      <name val="Calibri"/>
      <family val="2"/>
      <scheme val="minor"/>
    </font>
    <font>
      <sz val="14"/>
      <color rgb="FF008000"/>
      <name val="Calibri"/>
      <family val="2"/>
      <scheme val="minor"/>
    </font>
    <font>
      <b/>
      <i/>
      <sz val="16"/>
      <color rgb="FF008000"/>
      <name val="Calibri"/>
      <family val="2"/>
      <scheme val="minor"/>
    </font>
    <font>
      <i/>
      <sz val="14"/>
      <color rgb="FF008000"/>
      <name val="Calibri"/>
      <family val="2"/>
      <scheme val="minor"/>
    </font>
    <font>
      <i/>
      <sz val="12"/>
      <color rgb="FF008000"/>
      <name val="Calibri"/>
      <family val="2"/>
      <scheme val="minor"/>
    </font>
    <font>
      <b/>
      <i/>
      <sz val="12"/>
      <color rgb="FF008000"/>
      <name val="Calibri"/>
      <family val="2"/>
      <scheme val="minor"/>
    </font>
    <font>
      <sz val="12"/>
      <color rgb="FF008000"/>
      <name val="Calibri"/>
      <family val="2"/>
      <scheme val="minor"/>
    </font>
    <font>
      <sz val="16"/>
      <color rgb="FF008000"/>
      <name val="Calibri"/>
      <family val="2"/>
      <scheme val="minor"/>
    </font>
    <font>
      <b/>
      <sz val="12"/>
      <color rgb="FF008000"/>
      <name val="Calibri"/>
      <family val="2"/>
      <scheme val="minor"/>
    </font>
    <font>
      <b/>
      <i/>
      <sz val="9"/>
      <color rgb="FF008000"/>
      <name val="Calibri"/>
      <family val="2"/>
      <scheme val="minor"/>
    </font>
    <font>
      <b/>
      <sz val="10"/>
      <color rgb="FF008000"/>
      <name val="Calibri"/>
      <family val="2"/>
      <scheme val="minor"/>
    </font>
    <font>
      <i/>
      <sz val="10"/>
      <color rgb="FF008000"/>
      <name val="Calibri"/>
      <family val="2"/>
      <scheme val="minor"/>
    </font>
    <font>
      <i/>
      <sz val="11"/>
      <color rgb="FF008000"/>
      <name val="Calibri"/>
      <family val="2"/>
      <scheme val="minor"/>
    </font>
    <font>
      <sz val="11"/>
      <color rgb="FF008000"/>
      <name val="Calibri"/>
      <family val="2"/>
      <scheme val="minor"/>
    </font>
    <font>
      <b/>
      <sz val="12"/>
      <color indexed="18"/>
      <name val="Calibri"/>
      <family val="2"/>
      <scheme val="minor"/>
    </font>
    <font>
      <b/>
      <i/>
      <u/>
      <sz val="12"/>
      <name val="Calibri"/>
      <family val="2"/>
      <scheme val="minor"/>
    </font>
    <font>
      <u/>
      <sz val="12"/>
      <color theme="10"/>
      <name val="Times New Roman"/>
      <family val="1"/>
    </font>
    <font>
      <b/>
      <sz val="24"/>
      <color theme="1"/>
      <name val="Calibri"/>
      <family val="2"/>
      <scheme val="minor"/>
    </font>
    <font>
      <b/>
      <sz val="20"/>
      <name val="Calibri"/>
      <family val="2"/>
      <scheme val="minor"/>
    </font>
    <font>
      <b/>
      <i/>
      <sz val="20"/>
      <name val="Calibri"/>
      <family val="2"/>
      <scheme val="minor"/>
    </font>
    <font>
      <sz val="14"/>
      <color rgb="FFC00000"/>
      <name val="Calibri"/>
      <family val="2"/>
      <scheme val="minor"/>
    </font>
    <font>
      <b/>
      <sz val="14"/>
      <color rgb="FFC00000"/>
      <name val="Calibri"/>
      <family val="2"/>
      <scheme val="minor"/>
    </font>
    <font>
      <b/>
      <sz val="12"/>
      <color rgb="FFC00000"/>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u/>
      <sz val="10"/>
      <color theme="0"/>
      <name val="Calibri"/>
      <family val="2"/>
      <scheme val="minor"/>
    </font>
    <font>
      <b/>
      <u/>
      <sz val="12"/>
      <color theme="0"/>
      <name val="Calibri"/>
      <family val="2"/>
      <scheme val="minor"/>
    </font>
    <font>
      <b/>
      <i/>
      <sz val="14"/>
      <color theme="0"/>
      <name val="Calibri"/>
      <family val="2"/>
      <scheme val="minor"/>
    </font>
    <font>
      <strike/>
      <sz val="12"/>
      <color theme="0"/>
      <name val="Calibri"/>
      <family val="2"/>
      <scheme val="minor"/>
    </font>
    <font>
      <strike/>
      <sz val="10"/>
      <color theme="0"/>
      <name val="Calibri"/>
      <family val="2"/>
      <scheme val="minor"/>
    </font>
  </fonts>
  <fills count="7">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499984740745262"/>
        <bgColor indexed="64"/>
      </patternFill>
    </fill>
  </fills>
  <borders count="20">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43" fontId="2" fillId="0" borderId="0" applyFont="0" applyFill="0" applyBorder="0" applyAlignment="0" applyProtection="0"/>
    <xf numFmtId="44" fontId="2"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cellStyleXfs>
  <cellXfs count="901">
    <xf numFmtId="0" fontId="0" fillId="0" borderId="0" xfId="0"/>
    <xf numFmtId="165" fontId="7" fillId="0" borderId="0" xfId="9" applyFont="1" applyAlignment="1" applyProtection="1">
      <alignment vertical="center"/>
    </xf>
    <xf numFmtId="165" fontId="7" fillId="0" borderId="0" xfId="9" applyFont="1" applyAlignment="1" applyProtection="1">
      <alignment horizontal="right" vertical="center"/>
    </xf>
    <xf numFmtId="165" fontId="8" fillId="0" borderId="0" xfId="9" applyFont="1" applyAlignment="1" applyProtection="1">
      <alignment vertical="center"/>
    </xf>
    <xf numFmtId="165" fontId="9" fillId="0" borderId="0" xfId="9" applyFont="1" applyAlignment="1" applyProtection="1">
      <alignment vertical="center"/>
    </xf>
    <xf numFmtId="165" fontId="10" fillId="0" borderId="0" xfId="9" applyFont="1" applyAlignment="1" applyProtection="1">
      <alignment vertical="center"/>
    </xf>
    <xf numFmtId="165" fontId="11" fillId="0" borderId="0" xfId="9" applyFont="1" applyAlignment="1" applyProtection="1">
      <alignment horizontal="left" vertical="center"/>
    </xf>
    <xf numFmtId="165" fontId="11" fillId="0" borderId="0" xfId="9" applyFont="1" applyAlignment="1" applyProtection="1">
      <alignment horizontal="right" vertical="center"/>
    </xf>
    <xf numFmtId="165" fontId="12" fillId="0" borderId="0" xfId="9" applyFont="1" applyAlignment="1" applyProtection="1">
      <alignment vertical="center"/>
    </xf>
    <xf numFmtId="165" fontId="13" fillId="0" borderId="0" xfId="9" applyFont="1" applyAlignment="1" applyProtection="1">
      <alignment vertical="center"/>
    </xf>
    <xf numFmtId="165" fontId="14" fillId="0" borderId="0" xfId="9" applyFont="1" applyAlignment="1" applyProtection="1">
      <alignment vertical="center"/>
    </xf>
    <xf numFmtId="165" fontId="15" fillId="0" borderId="0" xfId="9" applyFont="1" applyAlignment="1" applyProtection="1">
      <alignment horizontal="left" vertical="center"/>
    </xf>
    <xf numFmtId="165" fontId="11" fillId="0" borderId="0" xfId="9" applyFont="1" applyBorder="1" applyAlignment="1" applyProtection="1">
      <alignment horizontal="left" vertical="center"/>
    </xf>
    <xf numFmtId="165" fontId="11" fillId="0" borderId="0" xfId="9" applyFont="1" applyBorder="1" applyAlignment="1" applyProtection="1">
      <alignment vertical="center"/>
    </xf>
    <xf numFmtId="165" fontId="11" fillId="0" borderId="0" xfId="9" applyFont="1" applyBorder="1" applyAlignment="1" applyProtection="1">
      <alignment horizontal="right" vertical="center"/>
    </xf>
    <xf numFmtId="165" fontId="15" fillId="0" borderId="0" xfId="9" applyFont="1" applyAlignment="1" applyProtection="1">
      <alignment horizontal="right" vertical="center"/>
    </xf>
    <xf numFmtId="165" fontId="15" fillId="0" borderId="0" xfId="9" quotePrefix="1" applyFont="1" applyBorder="1" applyAlignment="1" applyProtection="1">
      <alignment horizontal="left" vertical="center"/>
    </xf>
    <xf numFmtId="165" fontId="16" fillId="0" borderId="0" xfId="9" applyFont="1" applyBorder="1" applyAlignment="1" applyProtection="1">
      <alignment vertical="center"/>
    </xf>
    <xf numFmtId="165" fontId="15" fillId="0" borderId="0" xfId="9" applyFont="1" applyBorder="1" applyAlignment="1" applyProtection="1">
      <alignment vertical="center"/>
    </xf>
    <xf numFmtId="165" fontId="11" fillId="0" borderId="0" xfId="9" applyFont="1" applyAlignment="1" applyProtection="1">
      <alignment vertical="center"/>
    </xf>
    <xf numFmtId="165" fontId="15" fillId="0" borderId="0" xfId="9" applyFont="1" applyAlignment="1" applyProtection="1">
      <alignment vertical="center"/>
    </xf>
    <xf numFmtId="165" fontId="16" fillId="0" borderId="0" xfId="9" applyFont="1" applyAlignment="1" applyProtection="1">
      <alignment vertical="center"/>
    </xf>
    <xf numFmtId="165" fontId="6" fillId="0" borderId="0" xfId="9" applyFont="1" applyAlignment="1" applyProtection="1">
      <alignment vertical="center"/>
    </xf>
    <xf numFmtId="165" fontId="20" fillId="0" borderId="0" xfId="5" applyFont="1" applyBorder="1" applyAlignment="1" applyProtection="1">
      <alignment horizontal="right" vertical="center"/>
    </xf>
    <xf numFmtId="165" fontId="21" fillId="0" borderId="0" xfId="9" applyFont="1" applyAlignment="1" applyProtection="1">
      <alignment horizontal="center" vertical="center"/>
    </xf>
    <xf numFmtId="165" fontId="18" fillId="0" borderId="0" xfId="9" applyFont="1" applyAlignment="1" applyProtection="1">
      <alignment vertical="center"/>
    </xf>
    <xf numFmtId="165" fontId="18" fillId="0" borderId="0" xfId="9" applyFont="1" applyAlignment="1" applyProtection="1">
      <alignment horizontal="left" vertical="center"/>
    </xf>
    <xf numFmtId="165" fontId="22" fillId="0" borderId="0" xfId="9" applyFont="1" applyAlignment="1" applyProtection="1">
      <alignment vertical="center"/>
    </xf>
    <xf numFmtId="165" fontId="11" fillId="0" borderId="1" xfId="9" applyFont="1" applyBorder="1" applyAlignment="1" applyProtection="1">
      <alignment horizontal="left" vertical="center"/>
    </xf>
    <xf numFmtId="165" fontId="11" fillId="0" borderId="1" xfId="9" applyFont="1" applyBorder="1" applyAlignment="1" applyProtection="1">
      <alignment vertical="center"/>
    </xf>
    <xf numFmtId="165" fontId="11" fillId="0" borderId="2" xfId="9" applyFont="1" applyBorder="1" applyAlignment="1" applyProtection="1">
      <alignment vertical="center"/>
    </xf>
    <xf numFmtId="165" fontId="11" fillId="0" borderId="0" xfId="5" applyFont="1" applyBorder="1" applyAlignment="1" applyProtection="1">
      <alignment vertical="center"/>
    </xf>
    <xf numFmtId="165" fontId="11" fillId="0" borderId="2" xfId="5" applyFont="1" applyBorder="1" applyAlignment="1" applyProtection="1">
      <alignment horizontal="left" vertical="center"/>
    </xf>
    <xf numFmtId="165" fontId="11" fillId="0" borderId="1" xfId="9" applyFont="1" applyBorder="1" applyAlignment="1" applyProtection="1">
      <alignment horizontal="right" vertical="center"/>
    </xf>
    <xf numFmtId="165" fontId="21" fillId="0" borderId="1" xfId="9" applyFont="1" applyBorder="1" applyAlignment="1" applyProtection="1">
      <alignment horizontal="center" vertical="center"/>
    </xf>
    <xf numFmtId="165" fontId="22" fillId="0" borderId="0" xfId="7" applyFont="1" applyAlignment="1" applyProtection="1">
      <alignment horizontal="right" vertical="center"/>
    </xf>
    <xf numFmtId="165" fontId="11" fillId="0" borderId="0" xfId="7" applyFont="1" applyAlignment="1" applyProtection="1">
      <alignment horizontal="right" vertical="center"/>
    </xf>
    <xf numFmtId="165" fontId="23" fillId="0" borderId="0" xfId="9" applyFont="1" applyAlignment="1" applyProtection="1">
      <alignment vertical="center"/>
    </xf>
    <xf numFmtId="165" fontId="24" fillId="0" borderId="0" xfId="9" applyFont="1" applyAlignment="1" applyProtection="1">
      <alignment horizontal="left" vertical="center"/>
    </xf>
    <xf numFmtId="165" fontId="25" fillId="0" borderId="0" xfId="9" applyFont="1" applyAlignment="1" applyProtection="1">
      <alignment vertical="center"/>
    </xf>
    <xf numFmtId="165" fontId="26" fillId="0" borderId="0" xfId="9" applyFont="1" applyAlignment="1" applyProtection="1">
      <alignment vertical="center"/>
    </xf>
    <xf numFmtId="165" fontId="27" fillId="0" borderId="0" xfId="9" applyFont="1" applyBorder="1" applyAlignment="1" applyProtection="1">
      <alignment horizontal="left" vertical="center"/>
    </xf>
    <xf numFmtId="165" fontId="12" fillId="0" borderId="0" xfId="9" applyFont="1" applyBorder="1" applyAlignment="1" applyProtection="1">
      <alignment vertical="center"/>
    </xf>
    <xf numFmtId="165" fontId="10" fillId="0" borderId="0" xfId="9" applyFont="1" applyBorder="1" applyAlignment="1" applyProtection="1">
      <alignment vertical="center"/>
    </xf>
    <xf numFmtId="165" fontId="12" fillId="0" borderId="0" xfId="9" applyFont="1" applyBorder="1" applyAlignment="1" applyProtection="1">
      <alignment horizontal="right" vertical="center"/>
    </xf>
    <xf numFmtId="165" fontId="28" fillId="0" borderId="0" xfId="9" applyFont="1" applyBorder="1" applyAlignment="1" applyProtection="1">
      <alignment vertical="center"/>
    </xf>
    <xf numFmtId="165" fontId="20" fillId="0" borderId="0" xfId="9" applyFont="1" applyBorder="1" applyAlignment="1" applyProtection="1">
      <alignment vertical="center"/>
    </xf>
    <xf numFmtId="165" fontId="20" fillId="0" borderId="0" xfId="9" applyFont="1" applyAlignment="1" applyProtection="1">
      <alignment vertical="center"/>
    </xf>
    <xf numFmtId="165" fontId="7" fillId="0" borderId="0" xfId="9" applyFont="1" applyAlignment="1" applyProtection="1">
      <alignment horizontal="left" vertical="center"/>
    </xf>
    <xf numFmtId="165" fontId="7" fillId="0" borderId="0" xfId="5" applyFont="1" applyAlignment="1" applyProtection="1">
      <alignment horizontal="right" vertical="center"/>
    </xf>
    <xf numFmtId="41" fontId="7" fillId="2" borderId="2" xfId="2" applyNumberFormat="1" applyFont="1" applyFill="1" applyBorder="1" applyAlignment="1" applyProtection="1">
      <alignment vertical="center"/>
      <protection locked="0"/>
    </xf>
    <xf numFmtId="164" fontId="14" fillId="0" borderId="1" xfId="9" applyNumberFormat="1" applyFont="1" applyBorder="1" applyAlignment="1" applyProtection="1">
      <alignment vertical="center"/>
    </xf>
    <xf numFmtId="39" fontId="7" fillId="0" borderId="0" xfId="9" applyNumberFormat="1" applyFont="1" applyAlignment="1" applyProtection="1">
      <alignment horizontal="left" vertical="center"/>
    </xf>
    <xf numFmtId="170" fontId="7" fillId="0" borderId="0" xfId="1" applyNumberFormat="1" applyFont="1" applyAlignment="1" applyProtection="1">
      <alignment horizontal="right" vertical="center"/>
    </xf>
    <xf numFmtId="39" fontId="7" fillId="0" borderId="0" xfId="9" applyNumberFormat="1" applyFont="1" applyAlignment="1" applyProtection="1">
      <alignment vertical="center"/>
    </xf>
    <xf numFmtId="164" fontId="25" fillId="0" borderId="0" xfId="9" applyNumberFormat="1" applyFont="1" applyAlignment="1" applyProtection="1">
      <alignment horizontal="center" vertical="center"/>
    </xf>
    <xf numFmtId="165" fontId="26" fillId="0" borderId="2" xfId="9" applyFont="1" applyBorder="1" applyAlignment="1" applyProtection="1">
      <alignment vertical="center"/>
      <protection locked="0"/>
    </xf>
    <xf numFmtId="165" fontId="29" fillId="0" borderId="0" xfId="9" applyFont="1" applyAlignment="1" applyProtection="1">
      <alignment vertical="center"/>
    </xf>
    <xf numFmtId="170" fontId="30" fillId="0" borderId="0" xfId="1" applyNumberFormat="1" applyFont="1" applyAlignment="1" applyProtection="1">
      <alignment vertical="center"/>
    </xf>
    <xf numFmtId="165" fontId="26" fillId="0" borderId="0" xfId="9" applyFont="1" applyAlignment="1" applyProtection="1">
      <alignment vertical="center"/>
      <protection locked="0"/>
    </xf>
    <xf numFmtId="165" fontId="29" fillId="0" borderId="0" xfId="9" applyFont="1" applyAlignment="1" applyProtection="1">
      <alignment horizontal="right" vertical="center"/>
    </xf>
    <xf numFmtId="165" fontId="15" fillId="0" borderId="0" xfId="5" applyFont="1" applyAlignment="1" applyProtection="1">
      <alignment horizontal="right" vertical="center"/>
    </xf>
    <xf numFmtId="41" fontId="15" fillId="0" borderId="2" xfId="2" applyNumberFormat="1" applyFont="1" applyBorder="1" applyAlignment="1" applyProtection="1">
      <alignment vertical="center"/>
    </xf>
    <xf numFmtId="165" fontId="31" fillId="0" borderId="0" xfId="9" applyFont="1" applyBorder="1" applyAlignment="1" applyProtection="1">
      <alignment vertical="center"/>
    </xf>
    <xf numFmtId="165" fontId="31" fillId="0" borderId="0" xfId="9" applyFont="1" applyAlignment="1" applyProtection="1">
      <alignment horizontal="left" vertical="center"/>
    </xf>
    <xf numFmtId="165" fontId="31" fillId="0" borderId="0" xfId="9" applyFont="1" applyAlignment="1" applyProtection="1">
      <alignment vertical="center"/>
    </xf>
    <xf numFmtId="165" fontId="32" fillId="0" borderId="0" xfId="9" applyFont="1" applyAlignment="1" applyProtection="1">
      <alignment horizontal="center" vertical="center"/>
    </xf>
    <xf numFmtId="165" fontId="19" fillId="0" borderId="0" xfId="9" applyFont="1" applyAlignment="1" applyProtection="1">
      <alignment vertical="center"/>
    </xf>
    <xf numFmtId="165" fontId="33" fillId="0" borderId="0" xfId="9" applyFont="1" applyAlignment="1" applyProtection="1">
      <alignment horizontal="left" vertical="center"/>
      <protection locked="0"/>
    </xf>
    <xf numFmtId="164" fontId="12" fillId="0" borderId="0" xfId="9" applyNumberFormat="1" applyFont="1" applyBorder="1" applyAlignment="1" applyProtection="1">
      <alignment vertical="center"/>
    </xf>
    <xf numFmtId="164" fontId="28" fillId="0" borderId="0" xfId="9" applyNumberFormat="1" applyFont="1" applyAlignment="1" applyProtection="1">
      <alignment horizontal="center" vertical="center"/>
    </xf>
    <xf numFmtId="165" fontId="20" fillId="0" borderId="0" xfId="9" applyFont="1" applyAlignment="1" applyProtection="1">
      <alignment vertical="center"/>
      <protection locked="0"/>
    </xf>
    <xf numFmtId="165" fontId="12" fillId="0" borderId="0" xfId="9" applyFont="1" applyAlignment="1" applyProtection="1">
      <alignment horizontal="right" vertical="center"/>
    </xf>
    <xf numFmtId="164" fontId="7" fillId="0" borderId="0" xfId="9" applyNumberFormat="1" applyFont="1" applyAlignment="1" applyProtection="1">
      <alignment vertical="center"/>
    </xf>
    <xf numFmtId="164" fontId="7" fillId="0" borderId="0" xfId="9" applyNumberFormat="1" applyFont="1" applyAlignment="1" applyProtection="1">
      <alignment horizontal="right" vertical="center"/>
    </xf>
    <xf numFmtId="165" fontId="7" fillId="0" borderId="0" xfId="9" applyFont="1" applyBorder="1" applyAlignment="1" applyProtection="1">
      <alignment vertical="center"/>
    </xf>
    <xf numFmtId="165" fontId="7" fillId="0" borderId="0" xfId="5" applyFont="1" applyBorder="1" applyAlignment="1" applyProtection="1">
      <alignment horizontal="right" vertical="center"/>
    </xf>
    <xf numFmtId="41" fontId="7" fillId="0" borderId="0" xfId="2" applyNumberFormat="1" applyFont="1" applyBorder="1" applyAlignment="1" applyProtection="1">
      <alignment vertical="center"/>
    </xf>
    <xf numFmtId="164" fontId="14" fillId="0" borderId="0" xfId="9" applyNumberFormat="1" applyFont="1" applyBorder="1" applyAlignment="1" applyProtection="1">
      <alignment vertical="center"/>
    </xf>
    <xf numFmtId="165" fontId="26" fillId="0" borderId="0" xfId="9" applyFont="1" applyBorder="1" applyAlignment="1" applyProtection="1">
      <alignment vertical="center"/>
    </xf>
    <xf numFmtId="49" fontId="7" fillId="0" borderId="0" xfId="9" applyNumberFormat="1" applyFont="1" applyAlignment="1" applyProtection="1">
      <alignment vertical="center"/>
    </xf>
    <xf numFmtId="165" fontId="26" fillId="0" borderId="0" xfId="9" applyFont="1" applyBorder="1" applyAlignment="1" applyProtection="1">
      <alignment vertical="center"/>
      <protection locked="0"/>
    </xf>
    <xf numFmtId="165" fontId="27" fillId="0" borderId="0" xfId="9" applyFont="1" applyBorder="1" applyAlignment="1" applyProtection="1">
      <alignment vertical="center"/>
    </xf>
    <xf numFmtId="164" fontId="7" fillId="0" borderId="0" xfId="9" applyNumberFormat="1" applyFont="1" applyBorder="1" applyAlignment="1" applyProtection="1">
      <alignment vertical="center"/>
    </xf>
    <xf numFmtId="165" fontId="7" fillId="0" borderId="0" xfId="9" applyFont="1" applyBorder="1" applyAlignment="1" applyProtection="1">
      <alignment horizontal="right" vertical="center"/>
    </xf>
    <xf numFmtId="165" fontId="25" fillId="0" borderId="0" xfId="9" applyFont="1" applyBorder="1" applyAlignment="1" applyProtection="1">
      <alignment horizontal="center" vertical="center"/>
    </xf>
    <xf numFmtId="37" fontId="7" fillId="0" borderId="0" xfId="9" applyNumberFormat="1" applyFont="1" applyAlignment="1" applyProtection="1">
      <alignment horizontal="right" vertical="center"/>
    </xf>
    <xf numFmtId="37" fontId="25" fillId="0" borderId="0" xfId="9" applyNumberFormat="1" applyFont="1" applyAlignment="1" applyProtection="1">
      <alignment horizontal="center" vertical="center"/>
    </xf>
    <xf numFmtId="37" fontId="14" fillId="0" borderId="0" xfId="9" applyNumberFormat="1" applyFont="1" applyBorder="1" applyAlignment="1" applyProtection="1">
      <alignment vertical="center"/>
    </xf>
    <xf numFmtId="39" fontId="14" fillId="0" borderId="0" xfId="9" applyNumberFormat="1" applyFont="1" applyAlignment="1" applyProtection="1">
      <alignment vertical="center"/>
    </xf>
    <xf numFmtId="165" fontId="7" fillId="0" borderId="0" xfId="9" applyFont="1" applyAlignment="1" applyProtection="1">
      <alignment vertical="center"/>
      <protection locked="0"/>
    </xf>
    <xf numFmtId="165" fontId="25" fillId="0" borderId="0" xfId="9" applyFont="1" applyAlignment="1" applyProtection="1">
      <alignment horizontal="center" vertical="center"/>
    </xf>
    <xf numFmtId="169" fontId="7" fillId="0" borderId="0" xfId="2" applyNumberFormat="1" applyFont="1" applyAlignment="1" applyProtection="1">
      <alignment horizontal="right" vertical="center"/>
    </xf>
    <xf numFmtId="165" fontId="7" fillId="0" borderId="0" xfId="9" applyFont="1" applyFill="1" applyAlignment="1" applyProtection="1">
      <alignment vertical="center"/>
    </xf>
    <xf numFmtId="165" fontId="7" fillId="0" borderId="0" xfId="9" applyFont="1" applyFill="1" applyAlignment="1" applyProtection="1">
      <alignment horizontal="left" vertical="center"/>
    </xf>
    <xf numFmtId="165" fontId="8" fillId="0" borderId="0" xfId="9" applyFont="1" applyFill="1" applyAlignment="1" applyProtection="1">
      <alignment vertical="center"/>
    </xf>
    <xf numFmtId="164" fontId="7" fillId="3" borderId="1" xfId="9" applyNumberFormat="1" applyFont="1" applyFill="1" applyBorder="1" applyAlignment="1" applyProtection="1">
      <alignment vertical="center"/>
    </xf>
    <xf numFmtId="164" fontId="7" fillId="0" borderId="0" xfId="9" applyNumberFormat="1" applyFont="1" applyFill="1" applyBorder="1" applyAlignment="1" applyProtection="1">
      <alignment vertical="center"/>
    </xf>
    <xf numFmtId="39" fontId="7" fillId="0" borderId="0" xfId="9" applyNumberFormat="1" applyFont="1" applyFill="1" applyBorder="1" applyAlignment="1" applyProtection="1">
      <alignment horizontal="left" vertical="center"/>
    </xf>
    <xf numFmtId="165" fontId="7" fillId="0" borderId="0" xfId="9" applyFont="1" applyFill="1" applyBorder="1" applyAlignment="1" applyProtection="1">
      <alignment vertical="center"/>
    </xf>
    <xf numFmtId="165" fontId="34" fillId="0" borderId="0" xfId="9" applyFont="1" applyAlignment="1" applyProtection="1">
      <alignment horizontal="center" vertical="center"/>
    </xf>
    <xf numFmtId="165" fontId="35" fillId="0" borderId="0" xfId="9" applyFont="1" applyAlignment="1" applyProtection="1">
      <alignment vertical="center"/>
    </xf>
    <xf numFmtId="165" fontId="35" fillId="0" borderId="0" xfId="9" applyFont="1" applyAlignment="1" applyProtection="1">
      <alignment vertical="center"/>
      <protection locked="0"/>
    </xf>
    <xf numFmtId="171" fontId="7" fillId="2" borderId="1" xfId="1" applyNumberFormat="1" applyFont="1" applyFill="1" applyBorder="1" applyAlignment="1" applyProtection="1">
      <alignment vertical="center"/>
      <protection locked="0"/>
    </xf>
    <xf numFmtId="37" fontId="7" fillId="3" borderId="1" xfId="9" applyNumberFormat="1" applyFont="1" applyFill="1" applyBorder="1" applyAlignment="1" applyProtection="1">
      <alignment vertical="center"/>
    </xf>
    <xf numFmtId="171" fontId="7" fillId="0" borderId="0" xfId="1" applyNumberFormat="1" applyFont="1" applyAlignment="1" applyProtection="1">
      <alignment vertical="center"/>
    </xf>
    <xf numFmtId="165" fontId="7" fillId="0" borderId="2" xfId="9" applyFont="1" applyBorder="1" applyAlignment="1" applyProtection="1">
      <alignment vertical="center"/>
    </xf>
    <xf numFmtId="165" fontId="14" fillId="0" borderId="2" xfId="9" applyFont="1" applyBorder="1" applyAlignment="1" applyProtection="1">
      <alignment vertical="center"/>
    </xf>
    <xf numFmtId="165" fontId="7" fillId="5" borderId="0" xfId="9" applyFont="1" applyFill="1" applyBorder="1" applyAlignment="1" applyProtection="1">
      <alignment horizontal="left" vertical="center"/>
    </xf>
    <xf numFmtId="165" fontId="7" fillId="5" borderId="0" xfId="9" applyFont="1" applyFill="1" applyBorder="1" applyAlignment="1" applyProtection="1">
      <alignment vertical="center"/>
    </xf>
    <xf numFmtId="165" fontId="26" fillId="0" borderId="0" xfId="9" applyFont="1" applyFill="1" applyBorder="1" applyAlignment="1" applyProtection="1">
      <alignment vertical="center"/>
    </xf>
    <xf numFmtId="165" fontId="26" fillId="0" borderId="0" xfId="9" applyFont="1" applyFill="1" applyBorder="1" applyAlignment="1" applyProtection="1">
      <alignment vertical="center"/>
      <protection locked="0"/>
    </xf>
    <xf numFmtId="165" fontId="9" fillId="0" borderId="0" xfId="9" applyFont="1" applyFill="1" applyBorder="1" applyAlignment="1" applyProtection="1">
      <alignment vertical="center"/>
    </xf>
    <xf numFmtId="165" fontId="29" fillId="0" borderId="0" xfId="9" applyFont="1" applyFill="1" applyBorder="1" applyAlignment="1" applyProtection="1">
      <alignment horizontal="right" vertical="center"/>
    </xf>
    <xf numFmtId="165" fontId="29" fillId="0" borderId="0" xfId="9" applyFont="1" applyFill="1" applyBorder="1" applyAlignment="1" applyProtection="1">
      <alignment vertical="center"/>
    </xf>
    <xf numFmtId="39" fontId="7" fillId="0" borderId="0" xfId="9" applyNumberFormat="1" applyFont="1" applyFill="1" applyBorder="1" applyAlignment="1" applyProtection="1">
      <alignment vertical="center"/>
    </xf>
    <xf numFmtId="164" fontId="25" fillId="0" borderId="0" xfId="9" applyNumberFormat="1" applyFont="1" applyFill="1" applyBorder="1" applyAlignment="1" applyProtection="1">
      <alignment horizontal="center" vertical="center"/>
    </xf>
    <xf numFmtId="165" fontId="8" fillId="0" borderId="0" xfId="9" applyFont="1" applyFill="1" applyBorder="1" applyAlignment="1" applyProtection="1">
      <alignment vertical="center"/>
    </xf>
    <xf numFmtId="168" fontId="7" fillId="0" borderId="0" xfId="9" applyNumberFormat="1" applyFont="1" applyFill="1" applyBorder="1" applyAlignment="1" applyProtection="1">
      <alignment horizontal="right" vertical="center"/>
    </xf>
    <xf numFmtId="165" fontId="7" fillId="5" borderId="0" xfId="9" applyFont="1" applyFill="1" applyAlignment="1" applyProtection="1">
      <alignment vertical="center"/>
    </xf>
    <xf numFmtId="167" fontId="7" fillId="0" borderId="0" xfId="10" applyNumberFormat="1" applyFont="1" applyAlignment="1" applyProtection="1">
      <alignment horizontal="right" vertical="center"/>
    </xf>
    <xf numFmtId="167" fontId="7" fillId="3" borderId="1" xfId="10" applyNumberFormat="1" applyFont="1" applyFill="1" applyBorder="1" applyAlignment="1" applyProtection="1">
      <alignment vertical="center"/>
    </xf>
    <xf numFmtId="167" fontId="25" fillId="0" borderId="0" xfId="10" applyNumberFormat="1" applyFont="1" applyAlignment="1" applyProtection="1">
      <alignment horizontal="center" vertical="center"/>
    </xf>
    <xf numFmtId="3" fontId="25" fillId="0" borderId="0" xfId="2" applyNumberFormat="1" applyFont="1" applyAlignment="1" applyProtection="1">
      <alignment horizontal="center" vertical="center"/>
    </xf>
    <xf numFmtId="166" fontId="25" fillId="0" borderId="0" xfId="1" applyNumberFormat="1" applyFont="1" applyAlignment="1" applyProtection="1">
      <alignment horizontal="center" vertical="center"/>
    </xf>
    <xf numFmtId="3" fontId="7" fillId="0" borderId="0" xfId="2" applyNumberFormat="1" applyFont="1" applyAlignment="1" applyProtection="1">
      <alignment horizontal="right" vertical="center"/>
    </xf>
    <xf numFmtId="9" fontId="7" fillId="2" borderId="1" xfId="10" applyFont="1" applyFill="1" applyBorder="1" applyAlignment="1" applyProtection="1">
      <alignment vertical="center"/>
      <protection locked="0"/>
    </xf>
    <xf numFmtId="165" fontId="10" fillId="0" borderId="0" xfId="5" applyFont="1" applyProtection="1"/>
    <xf numFmtId="165" fontId="11" fillId="0" borderId="0" xfId="5" applyFont="1" applyProtection="1"/>
    <xf numFmtId="165" fontId="11" fillId="0" borderId="0" xfId="9" applyFont="1" applyAlignment="1" applyProtection="1">
      <alignment horizontal="left"/>
    </xf>
    <xf numFmtId="165" fontId="11" fillId="0" borderId="0" xfId="9" applyFont="1" applyAlignment="1" applyProtection="1">
      <alignment horizontal="right"/>
    </xf>
    <xf numFmtId="165" fontId="10" fillId="0" borderId="0" xfId="9" applyFont="1" applyProtection="1"/>
    <xf numFmtId="165" fontId="44" fillId="0" borderId="0" xfId="5" applyFont="1" applyProtection="1"/>
    <xf numFmtId="165" fontId="12" fillId="0" borderId="0" xfId="5" applyFont="1" applyProtection="1"/>
    <xf numFmtId="165" fontId="11" fillId="0" borderId="0" xfId="9" applyFont="1" applyBorder="1" applyAlignment="1" applyProtection="1">
      <alignment horizontal="left"/>
    </xf>
    <xf numFmtId="165" fontId="11" fillId="0" borderId="0" xfId="9" applyFont="1" applyBorder="1" applyProtection="1"/>
    <xf numFmtId="165" fontId="11" fillId="0" borderId="0" xfId="9" applyFont="1" applyBorder="1" applyAlignment="1" applyProtection="1">
      <alignment horizontal="right"/>
    </xf>
    <xf numFmtId="165" fontId="11" fillId="0" borderId="0" xfId="9" quotePrefix="1" applyFont="1" applyBorder="1" applyAlignment="1" applyProtection="1">
      <alignment horizontal="left"/>
    </xf>
    <xf numFmtId="165" fontId="17" fillId="0" borderId="0" xfId="9" applyFont="1" applyBorder="1" applyProtection="1"/>
    <xf numFmtId="165" fontId="12" fillId="0" borderId="0" xfId="9" applyFont="1" applyProtection="1"/>
    <xf numFmtId="165" fontId="44" fillId="0" borderId="0" xfId="9" applyFont="1" applyProtection="1"/>
    <xf numFmtId="165" fontId="11" fillId="0" borderId="0" xfId="9" applyFont="1" applyProtection="1"/>
    <xf numFmtId="165" fontId="17" fillId="0" borderId="0" xfId="9" applyFont="1" applyProtection="1"/>
    <xf numFmtId="165" fontId="20" fillId="0" borderId="0" xfId="5" applyFont="1" applyBorder="1" applyAlignment="1" applyProtection="1">
      <alignment horizontal="right"/>
    </xf>
    <xf numFmtId="165" fontId="18" fillId="0" borderId="0" xfId="9" applyFont="1" applyProtection="1"/>
    <xf numFmtId="165" fontId="18" fillId="0" borderId="0" xfId="9" applyFont="1" applyAlignment="1" applyProtection="1">
      <alignment horizontal="left"/>
    </xf>
    <xf numFmtId="165" fontId="45" fillId="0" borderId="0" xfId="9" applyFont="1" applyProtection="1"/>
    <xf numFmtId="165" fontId="11" fillId="0" borderId="1" xfId="9" applyFont="1" applyBorder="1" applyAlignment="1" applyProtection="1">
      <alignment horizontal="left"/>
    </xf>
    <xf numFmtId="165" fontId="11" fillId="0" borderId="1" xfId="9" applyFont="1" applyBorder="1" applyProtection="1"/>
    <xf numFmtId="165" fontId="11" fillId="0" borderId="0" xfId="5" applyFont="1" applyBorder="1" applyProtection="1"/>
    <xf numFmtId="165" fontId="17" fillId="0" borderId="2" xfId="5" applyFont="1" applyBorder="1" applyAlignment="1" applyProtection="1">
      <alignment horizontal="left"/>
    </xf>
    <xf numFmtId="165" fontId="11" fillId="0" borderId="1" xfId="9" applyFont="1" applyBorder="1" applyAlignment="1" applyProtection="1">
      <alignment horizontal="right"/>
    </xf>
    <xf numFmtId="165" fontId="45" fillId="0" borderId="0" xfId="7" applyFont="1" applyAlignment="1" applyProtection="1">
      <alignment horizontal="right"/>
    </xf>
    <xf numFmtId="165" fontId="7" fillId="0" borderId="0" xfId="9" applyFont="1" applyProtection="1"/>
    <xf numFmtId="165" fontId="8" fillId="0" borderId="0" xfId="9" applyFont="1" applyProtection="1"/>
    <xf numFmtId="165" fontId="23" fillId="0" borderId="0" xfId="9" applyFont="1" applyProtection="1"/>
    <xf numFmtId="165" fontId="46" fillId="0" borderId="0" xfId="9" applyFont="1" applyAlignment="1" applyProtection="1">
      <alignment horizontal="center"/>
    </xf>
    <xf numFmtId="165" fontId="24" fillId="0" borderId="0" xfId="9" applyFont="1" applyAlignment="1" applyProtection="1">
      <alignment horizontal="left"/>
    </xf>
    <xf numFmtId="165" fontId="25" fillId="0" borderId="0" xfId="9" applyFont="1" applyProtection="1"/>
    <xf numFmtId="165" fontId="26" fillId="0" borderId="0" xfId="9" applyFont="1" applyProtection="1"/>
    <xf numFmtId="165" fontId="39" fillId="0" borderId="0" xfId="9" applyFont="1" applyProtection="1"/>
    <xf numFmtId="165" fontId="24" fillId="0" borderId="0" xfId="9" applyFont="1" applyAlignment="1" applyProtection="1">
      <alignment horizontal="right"/>
    </xf>
    <xf numFmtId="165" fontId="47" fillId="0" borderId="0" xfId="9" applyFont="1" applyProtection="1"/>
    <xf numFmtId="9" fontId="7" fillId="0" borderId="0" xfId="10" applyNumberFormat="1" applyFont="1" applyAlignment="1" applyProtection="1">
      <alignment horizontal="center"/>
    </xf>
    <xf numFmtId="164" fontId="7" fillId="0" borderId="0" xfId="9" applyNumberFormat="1" applyFont="1" applyProtection="1"/>
    <xf numFmtId="44" fontId="7" fillId="0" borderId="0" xfId="2" applyFont="1" applyAlignment="1" applyProtection="1">
      <alignment horizontal="right"/>
    </xf>
    <xf numFmtId="165" fontId="25" fillId="0" borderId="0" xfId="9" applyFont="1" applyAlignment="1" applyProtection="1">
      <alignment horizontal="center"/>
    </xf>
    <xf numFmtId="165" fontId="47" fillId="0" borderId="0" xfId="9" applyFont="1" applyAlignment="1" applyProtection="1">
      <alignment horizontal="right"/>
    </xf>
    <xf numFmtId="165" fontId="27" fillId="0" borderId="0" xfId="9" applyFont="1" applyBorder="1" applyProtection="1"/>
    <xf numFmtId="9" fontId="7" fillId="0" borderId="0" xfId="10" applyNumberFormat="1" applyFont="1" applyBorder="1" applyAlignment="1" applyProtection="1">
      <alignment horizontal="center"/>
    </xf>
    <xf numFmtId="165" fontId="12" fillId="0" borderId="0" xfId="9" applyFont="1" applyBorder="1" applyAlignment="1" applyProtection="1"/>
    <xf numFmtId="165" fontId="7" fillId="0" borderId="0" xfId="9" applyFont="1" applyBorder="1" applyProtection="1"/>
    <xf numFmtId="164" fontId="7" fillId="0" borderId="0" xfId="9" applyNumberFormat="1" applyFont="1" applyBorder="1" applyProtection="1"/>
    <xf numFmtId="44" fontId="7" fillId="0" borderId="0" xfId="2" applyFont="1" applyBorder="1" applyAlignment="1" applyProtection="1">
      <alignment horizontal="center"/>
    </xf>
    <xf numFmtId="165" fontId="7" fillId="0" borderId="0" xfId="9" applyFont="1" applyBorder="1" applyAlignment="1" applyProtection="1">
      <alignment horizontal="right"/>
    </xf>
    <xf numFmtId="165" fontId="25" fillId="0" borderId="0" xfId="9" applyFont="1" applyBorder="1" applyAlignment="1" applyProtection="1">
      <alignment horizontal="center"/>
    </xf>
    <xf numFmtId="165" fontId="26" fillId="0" borderId="0" xfId="9" applyFont="1" applyBorder="1" applyProtection="1"/>
    <xf numFmtId="165" fontId="48" fillId="0" borderId="0" xfId="9" quotePrefix="1" applyFont="1" applyBorder="1" applyProtection="1"/>
    <xf numFmtId="9" fontId="29" fillId="0" borderId="0" xfId="10" applyNumberFormat="1" applyFont="1" applyBorder="1" applyAlignment="1" applyProtection="1">
      <alignment horizontal="center"/>
    </xf>
    <xf numFmtId="165" fontId="29" fillId="0" borderId="0" xfId="9" applyFont="1" applyBorder="1" applyProtection="1"/>
    <xf numFmtId="164" fontId="29" fillId="0" borderId="0" xfId="9" applyNumberFormat="1" applyFont="1" applyBorder="1" applyProtection="1"/>
    <xf numFmtId="44" fontId="29" fillId="0" borderId="0" xfId="2" applyFont="1" applyBorder="1" applyAlignment="1" applyProtection="1">
      <alignment horizontal="right"/>
    </xf>
    <xf numFmtId="165" fontId="49" fillId="0" borderId="0" xfId="9" applyFont="1" applyBorder="1" applyAlignment="1" applyProtection="1">
      <alignment horizontal="center"/>
    </xf>
    <xf numFmtId="165" fontId="50" fillId="0" borderId="0" xfId="9" applyFont="1" applyBorder="1" applyProtection="1"/>
    <xf numFmtId="165" fontId="49" fillId="0" borderId="0" xfId="9" applyFont="1" applyBorder="1" applyProtection="1"/>
    <xf numFmtId="165" fontId="7" fillId="0" borderId="0" xfId="9" applyFont="1" applyAlignment="1" applyProtection="1">
      <alignment horizontal="left"/>
    </xf>
    <xf numFmtId="168" fontId="7" fillId="2" borderId="1" xfId="9" applyNumberFormat="1" applyFont="1" applyFill="1" applyBorder="1" applyProtection="1">
      <protection locked="0"/>
    </xf>
    <xf numFmtId="39" fontId="7" fillId="0" borderId="0" xfId="9" applyNumberFormat="1" applyFont="1" applyAlignment="1" applyProtection="1">
      <alignment horizontal="left"/>
    </xf>
    <xf numFmtId="166" fontId="7" fillId="0" borderId="0" xfId="9" applyNumberFormat="1" applyFont="1" applyAlignment="1" applyProtection="1">
      <alignment horizontal="right"/>
    </xf>
    <xf numFmtId="39" fontId="7" fillId="0" borderId="0" xfId="9" applyNumberFormat="1" applyFont="1" applyProtection="1"/>
    <xf numFmtId="164" fontId="25" fillId="0" borderId="0" xfId="9" applyNumberFormat="1" applyFont="1" applyAlignment="1" applyProtection="1">
      <alignment horizontal="center"/>
    </xf>
    <xf numFmtId="165" fontId="26" fillId="0" borderId="2" xfId="9" applyFont="1" applyBorder="1" applyProtection="1">
      <protection locked="0"/>
    </xf>
    <xf numFmtId="165" fontId="26" fillId="0" borderId="0" xfId="9" applyFont="1" applyBorder="1" applyProtection="1">
      <protection locked="0"/>
    </xf>
    <xf numFmtId="165" fontId="26" fillId="0" borderId="0" xfId="9" applyFont="1" applyProtection="1">
      <protection locked="0"/>
    </xf>
    <xf numFmtId="166" fontId="7" fillId="0" borderId="0" xfId="9" applyNumberFormat="1" applyFont="1" applyProtection="1"/>
    <xf numFmtId="166" fontId="7" fillId="0" borderId="0" xfId="9" applyNumberFormat="1" applyFont="1" applyBorder="1" applyAlignment="1" applyProtection="1">
      <alignment horizontal="right"/>
    </xf>
    <xf numFmtId="165" fontId="48" fillId="0" borderId="0" xfId="9" quotePrefix="1" applyFont="1" applyProtection="1"/>
    <xf numFmtId="165" fontId="29" fillId="0" borderId="0" xfId="9" applyFont="1" applyProtection="1"/>
    <xf numFmtId="164" fontId="29" fillId="0" borderId="0" xfId="9" applyNumberFormat="1" applyFont="1" applyProtection="1"/>
    <xf numFmtId="166" fontId="29" fillId="0" borderId="0" xfId="9" applyNumberFormat="1" applyFont="1" applyAlignment="1" applyProtection="1">
      <alignment horizontal="right"/>
    </xf>
    <xf numFmtId="164" fontId="25" fillId="0" borderId="0" xfId="9" applyNumberFormat="1" applyFont="1" applyBorder="1" applyAlignment="1" applyProtection="1">
      <alignment horizontal="center"/>
    </xf>
    <xf numFmtId="165" fontId="41" fillId="0" borderId="0" xfId="9" applyFont="1" applyBorder="1" applyProtection="1"/>
    <xf numFmtId="166" fontId="29" fillId="0" borderId="0" xfId="9" applyNumberFormat="1" applyFont="1" applyBorder="1" applyAlignment="1" applyProtection="1">
      <alignment horizontal="right"/>
    </xf>
    <xf numFmtId="164" fontId="7" fillId="2" borderId="1" xfId="9" applyNumberFormat="1" applyFont="1" applyFill="1" applyBorder="1" applyProtection="1">
      <protection locked="0"/>
    </xf>
    <xf numFmtId="165" fontId="27" fillId="0" borderId="0" xfId="9" applyFont="1" applyBorder="1" applyAlignment="1" applyProtection="1">
      <alignment horizontal="left"/>
    </xf>
    <xf numFmtId="165" fontId="51" fillId="0" borderId="0" xfId="9" quotePrefix="1" applyFont="1" applyBorder="1" applyProtection="1"/>
    <xf numFmtId="164" fontId="7" fillId="0" borderId="0" xfId="9" applyNumberFormat="1" applyFont="1" applyAlignment="1" applyProtection="1">
      <alignment horizontal="right"/>
    </xf>
    <xf numFmtId="165" fontId="7" fillId="0" borderId="0" xfId="9" applyFont="1" applyAlignment="1" applyProtection="1">
      <alignment horizontal="right"/>
    </xf>
    <xf numFmtId="165" fontId="43" fillId="0" borderId="0" xfId="9" applyFont="1" applyBorder="1" applyAlignment="1" applyProtection="1">
      <alignment horizontal="left"/>
    </xf>
    <xf numFmtId="165" fontId="52" fillId="0" borderId="0" xfId="9" applyFont="1" applyProtection="1"/>
    <xf numFmtId="165" fontId="15" fillId="0" borderId="3" xfId="9" applyFont="1" applyBorder="1" applyAlignment="1" applyProtection="1">
      <alignment horizontal="left"/>
    </xf>
    <xf numFmtId="165" fontId="7" fillId="0" borderId="4" xfId="9" applyFont="1" applyBorder="1" applyProtection="1"/>
    <xf numFmtId="165" fontId="7" fillId="0" borderId="5" xfId="9" applyFont="1" applyBorder="1" applyProtection="1"/>
    <xf numFmtId="165" fontId="7" fillId="0" borderId="6" xfId="9" applyFont="1" applyBorder="1" applyProtection="1"/>
    <xf numFmtId="165" fontId="16" fillId="0" borderId="0" xfId="9" applyFont="1" applyBorder="1" applyProtection="1"/>
    <xf numFmtId="165" fontId="7" fillId="0" borderId="7" xfId="9" applyFont="1" applyBorder="1" applyProtection="1"/>
    <xf numFmtId="165" fontId="7" fillId="0" borderId="0" xfId="9" quotePrefix="1" applyFont="1" applyBorder="1" applyAlignment="1" applyProtection="1">
      <alignment horizontal="left" indent="1"/>
    </xf>
    <xf numFmtId="165" fontId="7" fillId="0" borderId="0" xfId="9" applyFont="1" applyFill="1" applyBorder="1" applyProtection="1"/>
    <xf numFmtId="171" fontId="7" fillId="4" borderId="2" xfId="1" applyNumberFormat="1" applyFont="1" applyFill="1" applyBorder="1" applyProtection="1">
      <protection locked="0"/>
    </xf>
    <xf numFmtId="165" fontId="55" fillId="0" borderId="0" xfId="9" quotePrefix="1" applyFont="1" applyBorder="1" applyAlignment="1" applyProtection="1">
      <alignment horizontal="left" indent="1"/>
    </xf>
    <xf numFmtId="171" fontId="7" fillId="0" borderId="0" xfId="1" applyNumberFormat="1" applyFont="1" applyBorder="1" applyProtection="1"/>
    <xf numFmtId="165" fontId="7" fillId="0" borderId="0" xfId="9" applyFont="1" applyBorder="1" applyAlignment="1" applyProtection="1">
      <alignment horizontal="left" indent="1"/>
    </xf>
    <xf numFmtId="0" fontId="38" fillId="0" borderId="0" xfId="0" applyFont="1" applyBorder="1" applyProtection="1"/>
    <xf numFmtId="165" fontId="15" fillId="3" borderId="0" xfId="9" applyFont="1" applyFill="1" applyBorder="1" applyProtection="1"/>
    <xf numFmtId="165" fontId="7" fillId="3" borderId="0" xfId="9" applyFont="1" applyFill="1" applyBorder="1" applyProtection="1"/>
    <xf numFmtId="171" fontId="15" fillId="3" borderId="0" xfId="1" applyNumberFormat="1" applyFont="1" applyFill="1" applyBorder="1" applyProtection="1"/>
    <xf numFmtId="165" fontId="15" fillId="0" borderId="0" xfId="9" applyFont="1" applyBorder="1" applyProtection="1"/>
    <xf numFmtId="171" fontId="15" fillId="0" borderId="0" xfId="1" applyNumberFormat="1" applyFont="1" applyBorder="1" applyProtection="1"/>
    <xf numFmtId="165" fontId="7" fillId="0" borderId="8" xfId="9" applyFont="1" applyBorder="1" applyProtection="1"/>
    <xf numFmtId="165" fontId="7" fillId="0" borderId="2" xfId="9" applyFont="1" applyBorder="1" applyProtection="1"/>
    <xf numFmtId="165" fontId="7" fillId="0" borderId="9" xfId="9" applyFont="1" applyBorder="1" applyProtection="1"/>
    <xf numFmtId="165" fontId="7" fillId="0" borderId="0" xfId="9" applyFont="1" applyProtection="1">
      <protection locked="0"/>
    </xf>
    <xf numFmtId="165" fontId="55" fillId="0" borderId="0" xfId="9" quotePrefix="1" applyFont="1" applyAlignment="1" applyProtection="1">
      <alignment horizontal="left"/>
    </xf>
    <xf numFmtId="165" fontId="15" fillId="0" borderId="0" xfId="9" applyFont="1" applyProtection="1"/>
    <xf numFmtId="0" fontId="38" fillId="0" borderId="0" xfId="0" applyFont="1" applyProtection="1"/>
    <xf numFmtId="165" fontId="7" fillId="4" borderId="2" xfId="9" applyFont="1" applyFill="1" applyBorder="1" applyProtection="1">
      <protection locked="0"/>
    </xf>
    <xf numFmtId="165" fontId="15" fillId="0" borderId="0" xfId="9" applyFont="1" applyAlignment="1" applyProtection="1">
      <alignment horizontal="left"/>
    </xf>
    <xf numFmtId="165" fontId="14" fillId="0" borderId="2" xfId="9" applyFont="1" applyBorder="1" applyProtection="1"/>
    <xf numFmtId="165" fontId="11" fillId="0" borderId="0" xfId="5" applyFont="1" applyAlignment="1" applyProtection="1">
      <alignment horizontal="left"/>
    </xf>
    <xf numFmtId="164" fontId="11" fillId="0" borderId="0" xfId="5" applyNumberFormat="1" applyFont="1" applyProtection="1"/>
    <xf numFmtId="169" fontId="18" fillId="0" borderId="0" xfId="2" applyNumberFormat="1" applyFont="1" applyBorder="1" applyProtection="1"/>
    <xf numFmtId="165" fontId="45" fillId="0" borderId="0" xfId="5" applyFont="1" applyProtection="1"/>
    <xf numFmtId="165" fontId="11" fillId="0" borderId="0" xfId="5" applyFont="1" applyBorder="1" applyAlignment="1" applyProtection="1">
      <alignment horizontal="left"/>
    </xf>
    <xf numFmtId="165" fontId="11" fillId="0" borderId="2" xfId="5" applyFont="1" applyBorder="1" applyAlignment="1" applyProtection="1">
      <alignment horizontal="left"/>
    </xf>
    <xf numFmtId="165" fontId="27" fillId="0" borderId="2" xfId="5" applyFont="1" applyBorder="1" applyProtection="1"/>
    <xf numFmtId="165" fontId="27" fillId="0" borderId="0" xfId="5" applyFont="1" applyProtection="1"/>
    <xf numFmtId="165" fontId="37" fillId="0" borderId="0" xfId="5" applyFont="1" applyProtection="1"/>
    <xf numFmtId="164" fontId="12" fillId="0" borderId="0" xfId="5" applyNumberFormat="1" applyFont="1" applyProtection="1"/>
    <xf numFmtId="165" fontId="36" fillId="0" borderId="0" xfId="9" applyFont="1" applyProtection="1"/>
    <xf numFmtId="165" fontId="45" fillId="0" borderId="0" xfId="9" applyFont="1" applyAlignment="1" applyProtection="1">
      <alignment horizontal="right"/>
    </xf>
    <xf numFmtId="165" fontId="56" fillId="0" borderId="0" xfId="5" applyFont="1" applyProtection="1"/>
    <xf numFmtId="165" fontId="56" fillId="0" borderId="0" xfId="5" applyFont="1" applyAlignment="1" applyProtection="1">
      <alignment horizontal="center"/>
    </xf>
    <xf numFmtId="165" fontId="7" fillId="0" borderId="0" xfId="5" applyFont="1" applyProtection="1"/>
    <xf numFmtId="165" fontId="8" fillId="0" borderId="0" xfId="5" applyFont="1" applyProtection="1"/>
    <xf numFmtId="164" fontId="14" fillId="0" borderId="0" xfId="5" applyNumberFormat="1" applyFont="1" applyProtection="1"/>
    <xf numFmtId="164" fontId="7" fillId="0" borderId="0" xfId="5" applyNumberFormat="1" applyFont="1" applyProtection="1"/>
    <xf numFmtId="165" fontId="14" fillId="0" borderId="0" xfId="5" applyFont="1" applyProtection="1"/>
    <xf numFmtId="165" fontId="39" fillId="0" borderId="0" xfId="5" applyFont="1" applyProtection="1"/>
    <xf numFmtId="165" fontId="8" fillId="0" borderId="0" xfId="5" applyFont="1" applyAlignment="1" applyProtection="1">
      <alignment horizontal="left" indent="3"/>
    </xf>
    <xf numFmtId="165" fontId="7" fillId="0" borderId="0" xfId="5" applyFont="1" applyAlignment="1" applyProtection="1">
      <alignment horizontal="right"/>
    </xf>
    <xf numFmtId="41" fontId="7" fillId="2" borderId="2" xfId="2" applyNumberFormat="1" applyFont="1" applyFill="1" applyBorder="1" applyProtection="1">
      <protection locked="0"/>
    </xf>
    <xf numFmtId="170" fontId="14" fillId="0" borderId="1" xfId="1" applyNumberFormat="1" applyFont="1" applyBorder="1" applyProtection="1"/>
    <xf numFmtId="164" fontId="7" fillId="0" borderId="0" xfId="5" applyNumberFormat="1" applyFont="1" applyAlignment="1" applyProtection="1">
      <alignment horizontal="left"/>
    </xf>
    <xf numFmtId="165" fontId="7" fillId="0" borderId="0" xfId="5" applyFont="1" applyAlignment="1" applyProtection="1">
      <alignment horizontal="left"/>
    </xf>
    <xf numFmtId="165" fontId="57" fillId="0" borderId="0" xfId="5" applyFont="1" applyProtection="1"/>
    <xf numFmtId="165" fontId="58" fillId="0" borderId="0" xfId="5" applyFont="1" applyAlignment="1" applyProtection="1">
      <alignment horizontal="left" indent="3"/>
    </xf>
    <xf numFmtId="165" fontId="58" fillId="0" borderId="0" xfId="5" applyFont="1" applyProtection="1"/>
    <xf numFmtId="164" fontId="57" fillId="0" borderId="0" xfId="5" applyNumberFormat="1" applyFont="1" applyProtection="1"/>
    <xf numFmtId="165" fontId="57" fillId="0" borderId="0" xfId="5" applyFont="1" applyAlignment="1" applyProtection="1">
      <alignment horizontal="left"/>
    </xf>
    <xf numFmtId="41" fontId="15" fillId="0" borderId="2" xfId="2" applyNumberFormat="1" applyFont="1" applyFill="1" applyBorder="1" applyProtection="1"/>
    <xf numFmtId="41" fontId="7" fillId="0" borderId="0" xfId="2" applyNumberFormat="1" applyFont="1" applyProtection="1"/>
    <xf numFmtId="165" fontId="7" fillId="0" borderId="0" xfId="5" applyFont="1" applyAlignment="1" applyProtection="1">
      <alignment vertical="top"/>
    </xf>
    <xf numFmtId="171" fontId="15" fillId="0" borderId="2" xfId="1" applyNumberFormat="1" applyFont="1" applyFill="1" applyBorder="1" applyProtection="1"/>
    <xf numFmtId="165" fontId="41" fillId="0" borderId="0" xfId="5" applyFont="1" applyProtection="1"/>
    <xf numFmtId="165" fontId="39" fillId="0" borderId="0" xfId="9" applyFont="1" applyAlignment="1" applyProtection="1">
      <alignment horizontal="left"/>
    </xf>
    <xf numFmtId="165" fontId="15" fillId="0" borderId="0" xfId="5" applyFont="1" applyAlignment="1" applyProtection="1">
      <alignment horizontal="left"/>
    </xf>
    <xf numFmtId="165" fontId="7" fillId="0" borderId="0" xfId="7" applyFont="1" applyProtection="1"/>
    <xf numFmtId="164" fontId="7" fillId="0" borderId="0" xfId="7" applyNumberFormat="1" applyFont="1" applyProtection="1"/>
    <xf numFmtId="165" fontId="14" fillId="0" borderId="0" xfId="7" applyFont="1" applyProtection="1"/>
    <xf numFmtId="165" fontId="11" fillId="0" borderId="0" xfId="7" applyFont="1" applyProtection="1"/>
    <xf numFmtId="165" fontId="44" fillId="0" borderId="0" xfId="7" applyFont="1" applyProtection="1"/>
    <xf numFmtId="165" fontId="12" fillId="0" borderId="0" xfId="7" applyFont="1" applyProtection="1"/>
    <xf numFmtId="165" fontId="11" fillId="0" borderId="0" xfId="7" applyFont="1" applyFill="1" applyProtection="1"/>
    <xf numFmtId="165" fontId="44" fillId="0" borderId="0" xfId="7" applyFont="1" applyFill="1" applyProtection="1"/>
    <xf numFmtId="165" fontId="12" fillId="0" borderId="0" xfId="7" applyFont="1" applyFill="1" applyProtection="1"/>
    <xf numFmtId="165" fontId="45" fillId="0" borderId="0" xfId="7" applyFont="1" applyProtection="1"/>
    <xf numFmtId="165" fontId="11" fillId="0" borderId="0" xfId="7" applyFont="1" applyBorder="1" applyAlignment="1" applyProtection="1">
      <alignment horizontal="left"/>
    </xf>
    <xf numFmtId="165" fontId="11" fillId="0" borderId="1" xfId="7" applyFont="1" applyBorder="1" applyAlignment="1" applyProtection="1">
      <alignment horizontal="left"/>
    </xf>
    <xf numFmtId="165" fontId="27" fillId="0" borderId="1" xfId="7" applyFont="1" applyBorder="1" applyProtection="1"/>
    <xf numFmtId="165" fontId="27" fillId="0" borderId="0" xfId="7" applyFont="1" applyBorder="1" applyProtection="1"/>
    <xf numFmtId="165" fontId="15" fillId="0" borderId="0" xfId="7" applyFont="1" applyBorder="1" applyAlignment="1" applyProtection="1">
      <alignment horizontal="left"/>
    </xf>
    <xf numFmtId="165" fontId="15" fillId="0" borderId="0" xfId="7" applyFont="1" applyProtection="1"/>
    <xf numFmtId="165" fontId="43" fillId="0" borderId="0" xfId="7" applyFont="1" applyBorder="1" applyProtection="1"/>
    <xf numFmtId="165" fontId="15" fillId="0" borderId="0" xfId="5" applyFont="1" applyBorder="1" applyProtection="1"/>
    <xf numFmtId="165" fontId="29" fillId="0" borderId="0" xfId="5" applyFont="1" applyBorder="1" applyAlignment="1" applyProtection="1">
      <alignment horizontal="left"/>
    </xf>
    <xf numFmtId="165" fontId="24" fillId="0" borderId="0" xfId="9" applyFont="1" applyProtection="1"/>
    <xf numFmtId="165" fontId="31" fillId="0" borderId="0" xfId="9" applyFont="1" applyProtection="1"/>
    <xf numFmtId="165" fontId="31" fillId="0" borderId="0" xfId="9" applyFont="1" applyBorder="1" applyAlignment="1" applyProtection="1">
      <alignment horizontal="left"/>
    </xf>
    <xf numFmtId="165" fontId="39" fillId="0" borderId="0" xfId="7" applyFont="1" applyProtection="1"/>
    <xf numFmtId="165" fontId="59" fillId="0" borderId="0" xfId="7" applyFont="1" applyProtection="1"/>
    <xf numFmtId="165" fontId="7" fillId="0" borderId="0" xfId="7" applyFont="1" applyAlignment="1" applyProtection="1">
      <alignment horizontal="left"/>
    </xf>
    <xf numFmtId="41" fontId="7" fillId="0" borderId="2" xfId="2" applyNumberFormat="1" applyFont="1" applyFill="1" applyBorder="1" applyProtection="1"/>
    <xf numFmtId="165" fontId="8" fillId="0" borderId="0" xfId="7" applyFont="1" applyProtection="1"/>
    <xf numFmtId="164" fontId="14" fillId="0" borderId="1" xfId="7" applyNumberFormat="1" applyFont="1" applyBorder="1" applyProtection="1"/>
    <xf numFmtId="164" fontId="7" fillId="0" borderId="0" xfId="7" applyNumberFormat="1" applyFont="1" applyAlignment="1" applyProtection="1">
      <alignment horizontal="left"/>
    </xf>
    <xf numFmtId="165" fontId="57" fillId="0" borderId="0" xfId="7" quotePrefix="1" applyFont="1" applyAlignment="1" applyProtection="1">
      <alignment horizontal="left"/>
    </xf>
    <xf numFmtId="49" fontId="7" fillId="0" borderId="0" xfId="7" applyNumberFormat="1" applyFont="1" applyProtection="1"/>
    <xf numFmtId="165" fontId="57" fillId="0" borderId="0" xfId="7" quotePrefix="1" applyFont="1" applyProtection="1"/>
    <xf numFmtId="41" fontId="57" fillId="0" borderId="0" xfId="2" applyNumberFormat="1" applyFont="1" applyFill="1" applyBorder="1" applyProtection="1"/>
    <xf numFmtId="165" fontId="7" fillId="0" borderId="0" xfId="7" applyFont="1" applyBorder="1" applyProtection="1"/>
    <xf numFmtId="165" fontId="60" fillId="0" borderId="0" xfId="7" applyFont="1" applyAlignment="1" applyProtection="1">
      <alignment horizontal="left"/>
    </xf>
    <xf numFmtId="165" fontId="11" fillId="0" borderId="3" xfId="7" applyFont="1" applyBorder="1" applyProtection="1"/>
    <xf numFmtId="165" fontId="7" fillId="0" borderId="4" xfId="7" applyFont="1" applyBorder="1" applyProtection="1"/>
    <xf numFmtId="165" fontId="7" fillId="0" borderId="5" xfId="7" applyFont="1" applyBorder="1" applyProtection="1"/>
    <xf numFmtId="165" fontId="15" fillId="0" borderId="6" xfId="7" applyFont="1" applyBorder="1" applyProtection="1"/>
    <xf numFmtId="165" fontId="7" fillId="0" borderId="7" xfId="7" applyFont="1" applyBorder="1" applyProtection="1"/>
    <xf numFmtId="165" fontId="7" fillId="0" borderId="6" xfId="7" applyFont="1" applyBorder="1" applyProtection="1"/>
    <xf numFmtId="165" fontId="7" fillId="0" borderId="0" xfId="5" applyFont="1" applyBorder="1" applyAlignment="1" applyProtection="1">
      <alignment horizontal="right"/>
    </xf>
    <xf numFmtId="164" fontId="7" fillId="0" borderId="7" xfId="7" applyNumberFormat="1" applyFont="1" applyBorder="1" applyAlignment="1" applyProtection="1">
      <alignment horizontal="left"/>
    </xf>
    <xf numFmtId="165" fontId="7" fillId="0" borderId="8" xfId="7" applyFont="1" applyBorder="1" applyProtection="1"/>
    <xf numFmtId="165" fontId="7" fillId="0" borderId="2" xfId="7" applyFont="1" applyBorder="1" applyProtection="1"/>
    <xf numFmtId="165" fontId="7" fillId="0" borderId="9" xfId="7" applyFont="1" applyBorder="1" applyProtection="1"/>
    <xf numFmtId="164" fontId="7" fillId="0" borderId="0" xfId="7" applyNumberFormat="1" applyFont="1" applyAlignment="1" applyProtection="1">
      <alignment horizontal="right"/>
    </xf>
    <xf numFmtId="165" fontId="57" fillId="0" borderId="0" xfId="7" applyFont="1" applyAlignment="1" applyProtection="1">
      <alignment horizontal="left"/>
    </xf>
    <xf numFmtId="165" fontId="57" fillId="0" borderId="0" xfId="7" applyFont="1" applyProtection="1"/>
    <xf numFmtId="165" fontId="7" fillId="0" borderId="0" xfId="7" applyFont="1" applyAlignment="1" applyProtection="1">
      <alignment horizontal="right"/>
    </xf>
    <xf numFmtId="165" fontId="29" fillId="0" borderId="0" xfId="7" applyFont="1" applyProtection="1"/>
    <xf numFmtId="165" fontId="61" fillId="0" borderId="0" xfId="7" applyFont="1" applyProtection="1"/>
    <xf numFmtId="165" fontId="61" fillId="0" borderId="0" xfId="7" applyFont="1" applyAlignment="1" applyProtection="1">
      <alignment horizontal="right"/>
    </xf>
    <xf numFmtId="165" fontId="62" fillId="0" borderId="0" xfId="7" applyFont="1" applyProtection="1"/>
    <xf numFmtId="165" fontId="51" fillId="0" borderId="0" xfId="7" applyFont="1" applyProtection="1"/>
    <xf numFmtId="165" fontId="63" fillId="0" borderId="0" xfId="7" applyFont="1" applyProtection="1"/>
    <xf numFmtId="170" fontId="7" fillId="0" borderId="2" xfId="1" applyNumberFormat="1" applyFont="1" applyFill="1" applyBorder="1" applyProtection="1"/>
    <xf numFmtId="164" fontId="14" fillId="0" borderId="0" xfId="7" applyNumberFormat="1" applyFont="1" applyBorder="1" applyProtection="1"/>
    <xf numFmtId="165" fontId="64" fillId="0" borderId="0" xfId="7" applyFont="1" applyProtection="1"/>
    <xf numFmtId="165" fontId="7" fillId="0" borderId="0" xfId="7" applyFont="1" applyFill="1" applyBorder="1" applyProtection="1"/>
    <xf numFmtId="165" fontId="7" fillId="0" borderId="0" xfId="5" applyFont="1" applyFill="1" applyBorder="1" applyAlignment="1" applyProtection="1">
      <alignment horizontal="right"/>
    </xf>
    <xf numFmtId="41" fontId="7" fillId="0" borderId="0" xfId="2" applyNumberFormat="1" applyFont="1" applyFill="1" applyBorder="1" applyProtection="1"/>
    <xf numFmtId="165" fontId="15" fillId="0" borderId="0" xfId="7" applyFont="1" applyFill="1" applyBorder="1" applyAlignment="1" applyProtection="1">
      <alignment horizontal="center"/>
    </xf>
    <xf numFmtId="165" fontId="7" fillId="0" borderId="0" xfId="6" applyFont="1" applyProtection="1"/>
    <xf numFmtId="165" fontId="7" fillId="0" borderId="0" xfId="6" applyFont="1" applyFill="1" applyProtection="1"/>
    <xf numFmtId="165" fontId="39" fillId="0" borderId="0" xfId="6" applyFont="1" applyProtection="1"/>
    <xf numFmtId="165" fontId="12" fillId="0" borderId="0" xfId="6" applyFont="1" applyProtection="1"/>
    <xf numFmtId="165" fontId="11" fillId="0" borderId="0" xfId="6" applyFont="1" applyProtection="1"/>
    <xf numFmtId="165" fontId="44" fillId="0" borderId="0" xfId="6" applyFont="1" applyProtection="1"/>
    <xf numFmtId="165" fontId="12" fillId="0" borderId="0" xfId="6" applyFont="1" applyFill="1" applyProtection="1"/>
    <xf numFmtId="165" fontId="11" fillId="0" borderId="0" xfId="6" applyFont="1" applyFill="1" applyProtection="1"/>
    <xf numFmtId="165" fontId="44" fillId="0" borderId="0" xfId="6" applyFont="1" applyFill="1" applyProtection="1"/>
    <xf numFmtId="165" fontId="44" fillId="0" borderId="0" xfId="7" applyFont="1" applyAlignment="1" applyProtection="1">
      <alignment horizontal="right"/>
    </xf>
    <xf numFmtId="165" fontId="45" fillId="0" borderId="0" xfId="6" applyFont="1" applyProtection="1"/>
    <xf numFmtId="165" fontId="45" fillId="0" borderId="0" xfId="6" applyFont="1" applyAlignment="1" applyProtection="1">
      <alignment horizontal="left"/>
    </xf>
    <xf numFmtId="165" fontId="11" fillId="0" borderId="0" xfId="6" applyFont="1" applyBorder="1" applyAlignment="1" applyProtection="1">
      <alignment horizontal="left"/>
    </xf>
    <xf numFmtId="165" fontId="11" fillId="0" borderId="1" xfId="6" applyFont="1" applyBorder="1" applyAlignment="1" applyProtection="1">
      <alignment horizontal="left"/>
    </xf>
    <xf numFmtId="165" fontId="11" fillId="0" borderId="1" xfId="6" applyFont="1" applyBorder="1" applyProtection="1"/>
    <xf numFmtId="165" fontId="11" fillId="0" borderId="0" xfId="6" applyFont="1" applyBorder="1" applyProtection="1"/>
    <xf numFmtId="165" fontId="15" fillId="0" borderId="0" xfId="6" applyFont="1" applyBorder="1" applyAlignment="1" applyProtection="1">
      <alignment horizontal="left"/>
    </xf>
    <xf numFmtId="165" fontId="15" fillId="0" borderId="0" xfId="6" applyFont="1" applyProtection="1"/>
    <xf numFmtId="165" fontId="15" fillId="0" borderId="0" xfId="6" applyFont="1" applyBorder="1" applyProtection="1"/>
    <xf numFmtId="165" fontId="41" fillId="0" borderId="0" xfId="6" applyFont="1" applyProtection="1"/>
    <xf numFmtId="165" fontId="65" fillId="0" borderId="0" xfId="6" applyFont="1" applyProtection="1"/>
    <xf numFmtId="39" fontId="14" fillId="0" borderId="0" xfId="6" applyNumberFormat="1" applyFont="1" applyProtection="1"/>
    <xf numFmtId="165" fontId="14" fillId="0" borderId="0" xfId="6" applyFont="1" applyProtection="1"/>
    <xf numFmtId="37" fontId="39" fillId="0" borderId="0" xfId="6" applyNumberFormat="1" applyFont="1" applyProtection="1"/>
    <xf numFmtId="165" fontId="39" fillId="0" borderId="0" xfId="3" applyFont="1" applyProtection="1"/>
    <xf numFmtId="165" fontId="41" fillId="0" borderId="0" xfId="6" applyFont="1" applyAlignment="1" applyProtection="1">
      <alignment horizontal="left"/>
    </xf>
    <xf numFmtId="165" fontId="8" fillId="0" borderId="0" xfId="6" applyFont="1" applyProtection="1"/>
    <xf numFmtId="164" fontId="14" fillId="2" borderId="1" xfId="6" applyNumberFormat="1" applyFont="1" applyFill="1" applyBorder="1" applyProtection="1">
      <protection locked="0"/>
    </xf>
    <xf numFmtId="37" fontId="7" fillId="0" borderId="0" xfId="6" applyNumberFormat="1" applyFont="1" applyAlignment="1" applyProtection="1">
      <alignment horizontal="left"/>
    </xf>
    <xf numFmtId="39" fontId="7" fillId="0" borderId="0" xfId="9" applyNumberFormat="1" applyFont="1" applyAlignment="1" applyProtection="1">
      <alignment horizontal="right"/>
    </xf>
    <xf numFmtId="39" fontId="7" fillId="0" borderId="0" xfId="6" applyNumberFormat="1" applyFont="1" applyProtection="1"/>
    <xf numFmtId="39" fontId="7" fillId="0" borderId="0" xfId="6" applyNumberFormat="1" applyFont="1" applyAlignment="1" applyProtection="1">
      <alignment horizontal="left"/>
    </xf>
    <xf numFmtId="37" fontId="7" fillId="0" borderId="0" xfId="6" applyNumberFormat="1" applyFont="1" applyProtection="1"/>
    <xf numFmtId="164" fontId="14" fillId="0" borderId="0" xfId="6" applyNumberFormat="1" applyFont="1" applyProtection="1"/>
    <xf numFmtId="165" fontId="66" fillId="0" borderId="0" xfId="6" applyFont="1" applyProtection="1"/>
    <xf numFmtId="165" fontId="67" fillId="0" borderId="0" xfId="6" applyFont="1" applyProtection="1"/>
    <xf numFmtId="165" fontId="38" fillId="0" borderId="0" xfId="6" applyFont="1" applyProtection="1"/>
    <xf numFmtId="37" fontId="38" fillId="0" borderId="0" xfId="6" applyNumberFormat="1" applyFont="1" applyProtection="1"/>
    <xf numFmtId="39" fontId="38" fillId="0" borderId="0" xfId="6" applyNumberFormat="1" applyFont="1" applyProtection="1"/>
    <xf numFmtId="39" fontId="38" fillId="0" borderId="0" xfId="6" applyNumberFormat="1" applyFont="1" applyAlignment="1" applyProtection="1">
      <alignment horizontal="left"/>
    </xf>
    <xf numFmtId="164" fontId="14" fillId="0" borderId="1" xfId="6" applyNumberFormat="1" applyFont="1" applyBorder="1" applyProtection="1"/>
    <xf numFmtId="164" fontId="7" fillId="0" borderId="0" xfId="6" applyNumberFormat="1" applyFont="1" applyAlignment="1" applyProtection="1">
      <alignment horizontal="left"/>
    </xf>
    <xf numFmtId="164" fontId="7" fillId="0" borderId="0" xfId="6" applyNumberFormat="1" applyFont="1" applyProtection="1"/>
    <xf numFmtId="164" fontId="38" fillId="0" borderId="0" xfId="6" applyNumberFormat="1" applyFont="1" applyProtection="1"/>
    <xf numFmtId="164" fontId="38" fillId="0" borderId="0" xfId="6" applyNumberFormat="1" applyFont="1" applyAlignment="1" applyProtection="1">
      <alignment horizontal="left"/>
    </xf>
    <xf numFmtId="165" fontId="43" fillId="0" borderId="0" xfId="6" applyFont="1" applyProtection="1"/>
    <xf numFmtId="165" fontId="7" fillId="0" borderId="0" xfId="6" applyFont="1" applyAlignment="1" applyProtection="1">
      <alignment horizontal="left"/>
    </xf>
    <xf numFmtId="166" fontId="14" fillId="0" borderId="1" xfId="6" applyNumberFormat="1" applyFont="1" applyBorder="1" applyProtection="1"/>
    <xf numFmtId="165" fontId="14" fillId="0" borderId="0" xfId="6" applyFont="1" applyFill="1" applyProtection="1"/>
    <xf numFmtId="165" fontId="42" fillId="0" borderId="0" xfId="6" applyFont="1" applyFill="1" applyProtection="1"/>
    <xf numFmtId="165" fontId="11" fillId="0" borderId="0" xfId="4" applyFont="1" applyProtection="1"/>
    <xf numFmtId="165" fontId="12" fillId="0" borderId="0" xfId="4" applyFont="1" applyProtection="1"/>
    <xf numFmtId="165" fontId="11" fillId="0" borderId="0" xfId="4" applyFont="1" applyFill="1" applyProtection="1"/>
    <xf numFmtId="165" fontId="12" fillId="0" borderId="0" xfId="4" applyFont="1" applyFill="1" applyProtection="1"/>
    <xf numFmtId="165" fontId="11" fillId="0" borderId="0" xfId="4" applyFont="1" applyBorder="1" applyAlignment="1" applyProtection="1">
      <alignment horizontal="left"/>
    </xf>
    <xf numFmtId="165" fontId="11" fillId="0" borderId="0" xfId="4" applyFont="1" applyBorder="1" applyProtection="1"/>
    <xf numFmtId="165" fontId="11" fillId="0" borderId="1" xfId="4" applyFont="1" applyBorder="1" applyAlignment="1" applyProtection="1">
      <alignment horizontal="left"/>
    </xf>
    <xf numFmtId="165" fontId="11" fillId="0" borderId="1" xfId="4" applyFont="1" applyBorder="1" applyProtection="1"/>
    <xf numFmtId="165" fontId="11" fillId="0" borderId="2" xfId="5" applyFont="1" applyBorder="1" applyProtection="1"/>
    <xf numFmtId="165" fontId="11" fillId="0" borderId="0" xfId="7" applyFont="1" applyAlignment="1" applyProtection="1">
      <alignment horizontal="right"/>
    </xf>
    <xf numFmtId="165" fontId="15" fillId="0" borderId="0" xfId="4" applyFont="1" applyBorder="1" applyAlignment="1" applyProtection="1">
      <alignment horizontal="left"/>
    </xf>
    <xf numFmtId="165" fontId="15" fillId="0" borderId="0" xfId="4" applyFont="1" applyProtection="1"/>
    <xf numFmtId="165" fontId="15" fillId="0" borderId="0" xfId="4" applyFont="1" applyBorder="1" applyProtection="1"/>
    <xf numFmtId="165" fontId="7" fillId="0" borderId="0" xfId="4" applyFont="1" applyProtection="1"/>
    <xf numFmtId="165" fontId="38" fillId="0" borderId="0" xfId="7" applyFont="1" applyAlignment="1" applyProtection="1">
      <alignment horizontal="right"/>
    </xf>
    <xf numFmtId="165" fontId="14" fillId="0" borderId="0" xfId="4" applyFont="1" applyProtection="1"/>
    <xf numFmtId="165" fontId="15" fillId="0" borderId="0" xfId="9" applyFont="1" applyAlignment="1" applyProtection="1">
      <alignment horizontal="right"/>
    </xf>
    <xf numFmtId="165" fontId="40" fillId="0" borderId="0" xfId="4" applyFont="1" applyProtection="1"/>
    <xf numFmtId="165" fontId="68" fillId="0" borderId="0" xfId="4" applyFont="1" applyProtection="1"/>
    <xf numFmtId="165" fontId="41" fillId="0" borderId="0" xfId="4" applyFont="1" applyProtection="1"/>
    <xf numFmtId="165" fontId="26" fillId="0" borderId="0" xfId="4" applyFont="1" applyProtection="1"/>
    <xf numFmtId="165" fontId="69" fillId="0" borderId="0" xfId="4" applyFont="1" applyProtection="1"/>
    <xf numFmtId="41" fontId="26" fillId="2" borderId="2" xfId="2" applyNumberFormat="1" applyFont="1" applyFill="1" applyBorder="1" applyProtection="1">
      <protection locked="0"/>
    </xf>
    <xf numFmtId="37" fontId="26" fillId="0" borderId="0" xfId="4" applyNumberFormat="1" applyFont="1" applyBorder="1" applyProtection="1"/>
    <xf numFmtId="37" fontId="14" fillId="0" borderId="0" xfId="4" applyNumberFormat="1" applyFont="1" applyBorder="1" applyProtection="1"/>
    <xf numFmtId="165" fontId="7" fillId="0" borderId="0" xfId="4" applyFont="1" applyAlignment="1" applyProtection="1">
      <alignment horizontal="left"/>
    </xf>
    <xf numFmtId="165" fontId="26" fillId="0" borderId="0" xfId="4" applyFont="1" applyBorder="1" applyProtection="1"/>
    <xf numFmtId="164" fontId="7" fillId="0" borderId="0" xfId="4" applyNumberFormat="1" applyFont="1" applyProtection="1"/>
    <xf numFmtId="165" fontId="26" fillId="0" borderId="0" xfId="4" applyFont="1" applyAlignment="1" applyProtection="1">
      <alignment horizontal="left"/>
    </xf>
    <xf numFmtId="37" fontId="7" fillId="0" borderId="0" xfId="4" applyNumberFormat="1" applyFont="1" applyProtection="1"/>
    <xf numFmtId="165" fontId="40" fillId="0" borderId="0" xfId="4" applyFont="1" applyAlignment="1" applyProtection="1">
      <alignment horizontal="left"/>
    </xf>
    <xf numFmtId="165" fontId="70" fillId="0" borderId="0" xfId="4" applyFont="1" applyProtection="1"/>
    <xf numFmtId="165" fontId="15" fillId="0" borderId="0" xfId="4" applyFont="1" applyAlignment="1" applyProtection="1">
      <alignment horizontal="right"/>
    </xf>
    <xf numFmtId="165" fontId="27" fillId="0" borderId="0" xfId="4" applyFont="1" applyProtection="1"/>
    <xf numFmtId="164" fontId="7" fillId="0" borderId="0" xfId="4" applyNumberFormat="1" applyFont="1" applyAlignment="1" applyProtection="1">
      <alignment horizontal="right"/>
    </xf>
    <xf numFmtId="170" fontId="7" fillId="0" borderId="0" xfId="1" applyNumberFormat="1" applyFont="1" applyAlignment="1" applyProtection="1">
      <alignment horizontal="right"/>
    </xf>
    <xf numFmtId="37" fontId="7" fillId="0" borderId="0" xfId="4" applyNumberFormat="1" applyFont="1" applyAlignment="1" applyProtection="1">
      <alignment horizontal="right"/>
    </xf>
    <xf numFmtId="165" fontId="7" fillId="0" borderId="0" xfId="4" applyFont="1" applyAlignment="1" applyProtection="1">
      <alignment horizontal="right"/>
    </xf>
    <xf numFmtId="165" fontId="7" fillId="0" borderId="0" xfId="4" applyFont="1" applyFill="1" applyProtection="1"/>
    <xf numFmtId="165" fontId="43" fillId="0" borderId="0" xfId="4" applyFont="1" applyAlignment="1" applyProtection="1">
      <alignment horizontal="left"/>
    </xf>
    <xf numFmtId="37" fontId="7" fillId="0" borderId="0" xfId="4" applyNumberFormat="1" applyFont="1" applyBorder="1" applyProtection="1"/>
    <xf numFmtId="164" fontId="7" fillId="0" borderId="0" xfId="4" applyNumberFormat="1" applyFont="1" applyBorder="1" applyProtection="1"/>
    <xf numFmtId="41" fontId="14" fillId="0" borderId="0" xfId="4" applyNumberFormat="1" applyFont="1" applyBorder="1" applyProtection="1"/>
    <xf numFmtId="164" fontId="14" fillId="0" borderId="1" xfId="4" applyNumberFormat="1" applyFont="1" applyBorder="1" applyProtection="1"/>
    <xf numFmtId="165" fontId="48" fillId="0" borderId="0" xfId="4" quotePrefix="1" applyFont="1" applyAlignment="1" applyProtection="1">
      <alignment horizontal="left"/>
    </xf>
    <xf numFmtId="164" fontId="14" fillId="0" borderId="0" xfId="4" applyNumberFormat="1" applyFont="1" applyBorder="1" applyProtection="1"/>
    <xf numFmtId="165" fontId="41" fillId="0" borderId="0" xfId="4" applyFont="1" applyAlignment="1" applyProtection="1">
      <alignment horizontal="left"/>
    </xf>
    <xf numFmtId="164" fontId="15" fillId="0" borderId="0" xfId="4" applyNumberFormat="1" applyFont="1" applyAlignment="1" applyProtection="1">
      <alignment horizontal="center"/>
    </xf>
    <xf numFmtId="165" fontId="15" fillId="0" borderId="0" xfId="4" applyFont="1" applyAlignment="1" applyProtection="1">
      <alignment horizontal="left"/>
    </xf>
    <xf numFmtId="41" fontId="7" fillId="0" borderId="0" xfId="4" applyNumberFormat="1" applyFont="1" applyProtection="1"/>
    <xf numFmtId="41" fontId="7" fillId="0" borderId="0" xfId="4" applyNumberFormat="1" applyFont="1" applyAlignment="1" applyProtection="1">
      <alignment horizontal="left"/>
    </xf>
    <xf numFmtId="165" fontId="7" fillId="0" borderId="0" xfId="4" applyFont="1" applyFill="1" applyBorder="1" applyProtection="1"/>
    <xf numFmtId="165" fontId="14" fillId="0" borderId="0" xfId="4" applyFont="1" applyFill="1" applyBorder="1" applyProtection="1"/>
    <xf numFmtId="37" fontId="7" fillId="0" borderId="0" xfId="4" applyNumberFormat="1" applyFont="1" applyFill="1" applyBorder="1" applyAlignment="1" applyProtection="1">
      <alignment horizontal="right"/>
    </xf>
    <xf numFmtId="165" fontId="7" fillId="0" borderId="0" xfId="4" applyFont="1" applyBorder="1" applyProtection="1"/>
    <xf numFmtId="165" fontId="27" fillId="0" borderId="0" xfId="4" applyFont="1" applyAlignment="1" applyProtection="1">
      <alignment horizontal="left"/>
    </xf>
    <xf numFmtId="165" fontId="20" fillId="0" borderId="0" xfId="4" applyFont="1" applyAlignment="1" applyProtection="1">
      <alignment horizontal="left"/>
    </xf>
    <xf numFmtId="165" fontId="20" fillId="0" borderId="0" xfId="4" applyFont="1" applyProtection="1"/>
    <xf numFmtId="165" fontId="7" fillId="0" borderId="0" xfId="4" applyFont="1" applyBorder="1" applyAlignment="1" applyProtection="1">
      <alignment horizontal="left"/>
    </xf>
    <xf numFmtId="165" fontId="43" fillId="0" borderId="0" xfId="4" applyFont="1" applyBorder="1" applyProtection="1"/>
    <xf numFmtId="9" fontId="7" fillId="2" borderId="2" xfId="10" applyFont="1" applyFill="1" applyBorder="1" applyProtection="1">
      <protection locked="0"/>
    </xf>
    <xf numFmtId="165" fontId="71" fillId="0" borderId="0" xfId="4" applyFont="1" applyBorder="1" applyProtection="1"/>
    <xf numFmtId="169" fontId="7" fillId="0" borderId="0" xfId="2" applyNumberFormat="1" applyFont="1" applyFill="1" applyBorder="1" applyProtection="1"/>
    <xf numFmtId="171" fontId="7" fillId="0" borderId="0" xfId="1" applyNumberFormat="1" applyFont="1" applyFill="1" applyBorder="1" applyProtection="1"/>
    <xf numFmtId="167" fontId="7" fillId="0" borderId="0" xfId="10" applyNumberFormat="1" applyFont="1" applyFill="1" applyBorder="1" applyProtection="1"/>
    <xf numFmtId="167" fontId="7" fillId="0" borderId="0" xfId="2" applyNumberFormat="1" applyFont="1" applyFill="1" applyBorder="1" applyProtection="1"/>
    <xf numFmtId="165" fontId="57" fillId="0" borderId="0" xfId="4" applyFont="1" applyProtection="1"/>
    <xf numFmtId="165" fontId="11" fillId="0" borderId="0" xfId="3" applyFont="1" applyProtection="1"/>
    <xf numFmtId="165" fontId="44" fillId="0" borderId="0" xfId="3" applyFont="1" applyProtection="1"/>
    <xf numFmtId="165" fontId="12" fillId="0" borderId="0" xfId="3" applyFont="1" applyProtection="1"/>
    <xf numFmtId="165" fontId="11" fillId="0" borderId="0" xfId="3" applyFont="1" applyFill="1" applyProtection="1"/>
    <xf numFmtId="165" fontId="44" fillId="0" borderId="0" xfId="3" applyFont="1" applyFill="1" applyProtection="1"/>
    <xf numFmtId="165" fontId="12" fillId="0" borderId="0" xfId="3" applyFont="1" applyFill="1" applyProtection="1"/>
    <xf numFmtId="165" fontId="11" fillId="0" borderId="0" xfId="3" applyFont="1" applyAlignment="1" applyProtection="1">
      <alignment horizontal="right"/>
    </xf>
    <xf numFmtId="165" fontId="11" fillId="0" borderId="0" xfId="3" applyFont="1" applyAlignment="1" applyProtection="1">
      <alignment horizontal="left"/>
    </xf>
    <xf numFmtId="165" fontId="11" fillId="0" borderId="0" xfId="3" applyFont="1" applyBorder="1" applyProtection="1"/>
    <xf numFmtId="165" fontId="45" fillId="0" borderId="0" xfId="3" applyFont="1" applyProtection="1"/>
    <xf numFmtId="165" fontId="11" fillId="0" borderId="0" xfId="3" applyFont="1" applyBorder="1" applyAlignment="1" applyProtection="1">
      <alignment horizontal="left"/>
    </xf>
    <xf numFmtId="165" fontId="11" fillId="0" borderId="1" xfId="3" applyFont="1" applyBorder="1" applyAlignment="1" applyProtection="1">
      <alignment horizontal="left"/>
    </xf>
    <xf numFmtId="165" fontId="11" fillId="0" borderId="1" xfId="3" applyFont="1" applyBorder="1" applyProtection="1"/>
    <xf numFmtId="165" fontId="15" fillId="0" borderId="0" xfId="3" applyFont="1" applyBorder="1" applyAlignment="1" applyProtection="1">
      <alignment horizontal="left"/>
    </xf>
    <xf numFmtId="165" fontId="15" fillId="0" borderId="0" xfId="3" applyFont="1" applyProtection="1"/>
    <xf numFmtId="165" fontId="15" fillId="0" borderId="0" xfId="3" applyFont="1" applyBorder="1" applyProtection="1"/>
    <xf numFmtId="165" fontId="1" fillId="0" borderId="0" xfId="7" applyFont="1" applyAlignment="1" applyProtection="1">
      <alignment horizontal="right"/>
    </xf>
    <xf numFmtId="165" fontId="7" fillId="0" borderId="0" xfId="3" applyFont="1" applyProtection="1"/>
    <xf numFmtId="165" fontId="7" fillId="0" borderId="0" xfId="3" applyFont="1" applyAlignment="1" applyProtection="1">
      <alignment horizontal="right"/>
    </xf>
    <xf numFmtId="165" fontId="14" fillId="0" borderId="0" xfId="3" applyFont="1" applyProtection="1"/>
    <xf numFmtId="165" fontId="27" fillId="0" borderId="0" xfId="3" applyFont="1" applyAlignment="1" applyProtection="1">
      <alignment horizontal="left"/>
    </xf>
    <xf numFmtId="165" fontId="41" fillId="0" borderId="0" xfId="3" applyFont="1" applyProtection="1"/>
    <xf numFmtId="165" fontId="65" fillId="0" borderId="0" xfId="3" applyFont="1" applyProtection="1"/>
    <xf numFmtId="164" fontId="41" fillId="0" borderId="0" xfId="3" applyNumberFormat="1" applyFont="1" applyProtection="1"/>
    <xf numFmtId="164" fontId="7" fillId="0" borderId="0" xfId="3" applyNumberFormat="1" applyFont="1" applyAlignment="1" applyProtection="1">
      <alignment horizontal="right"/>
    </xf>
    <xf numFmtId="164" fontId="7" fillId="0" borderId="0" xfId="3" applyNumberFormat="1" applyFont="1" applyProtection="1"/>
    <xf numFmtId="165" fontId="8" fillId="0" borderId="0" xfId="3" applyFont="1" applyProtection="1"/>
    <xf numFmtId="165" fontId="7" fillId="0" borderId="0" xfId="3" applyFont="1" applyAlignment="1" applyProtection="1">
      <alignment horizontal="left"/>
    </xf>
    <xf numFmtId="164" fontId="7" fillId="0" borderId="0" xfId="3" applyNumberFormat="1" applyFont="1" applyAlignment="1" applyProtection="1">
      <alignment horizontal="left"/>
    </xf>
    <xf numFmtId="164" fontId="14" fillId="0" borderId="0" xfId="3" applyNumberFormat="1" applyFont="1" applyProtection="1"/>
    <xf numFmtId="164" fontId="14" fillId="0" borderId="1" xfId="3" applyNumberFormat="1" applyFont="1" applyBorder="1" applyProtection="1"/>
    <xf numFmtId="165" fontId="39" fillId="0" borderId="0" xfId="3" applyFont="1" applyAlignment="1" applyProtection="1">
      <alignment horizontal="right"/>
    </xf>
    <xf numFmtId="164" fontId="14" fillId="0" borderId="2" xfId="3" applyNumberFormat="1" applyFont="1" applyBorder="1" applyProtection="1"/>
    <xf numFmtId="49" fontId="7" fillId="0" borderId="0" xfId="3" applyNumberFormat="1" applyFont="1" applyAlignment="1" applyProtection="1">
      <alignment horizontal="left"/>
    </xf>
    <xf numFmtId="165" fontId="27" fillId="0" borderId="0" xfId="3" applyFont="1" applyProtection="1"/>
    <xf numFmtId="39" fontId="7" fillId="0" borderId="0" xfId="3" applyNumberFormat="1" applyFont="1" applyAlignment="1" applyProtection="1">
      <alignment horizontal="left"/>
    </xf>
    <xf numFmtId="39" fontId="7" fillId="0" borderId="0" xfId="3" applyNumberFormat="1" applyFont="1" applyProtection="1"/>
    <xf numFmtId="39" fontId="7" fillId="0" borderId="0" xfId="3" applyNumberFormat="1" applyFont="1" applyAlignment="1" applyProtection="1">
      <alignment horizontal="right"/>
    </xf>
    <xf numFmtId="164" fontId="14" fillId="2" borderId="1" xfId="3" applyNumberFormat="1" applyFont="1" applyFill="1" applyBorder="1" applyProtection="1">
      <protection locked="0"/>
    </xf>
    <xf numFmtId="165" fontId="72" fillId="0" borderId="0" xfId="3" applyFont="1" applyAlignment="1" applyProtection="1">
      <alignment horizontal="right"/>
    </xf>
    <xf numFmtId="164" fontId="14" fillId="0" borderId="0" xfId="3" applyNumberFormat="1" applyFont="1" applyAlignment="1" applyProtection="1">
      <alignment horizontal="right"/>
    </xf>
    <xf numFmtId="165" fontId="14" fillId="0" borderId="0" xfId="3" applyFont="1" applyAlignment="1" applyProtection="1">
      <alignment horizontal="right"/>
    </xf>
    <xf numFmtId="165" fontId="26" fillId="0" borderId="11" xfId="9" applyFont="1" applyBorder="1" applyProtection="1">
      <protection locked="0"/>
    </xf>
    <xf numFmtId="165" fontId="26" fillId="0" borderId="4" xfId="9" applyFont="1" applyBorder="1" applyProtection="1">
      <protection locked="0"/>
    </xf>
    <xf numFmtId="165" fontId="26" fillId="0" borderId="14" xfId="9" applyFont="1" applyBorder="1" applyProtection="1">
      <protection locked="0"/>
    </xf>
    <xf numFmtId="165" fontId="39" fillId="0" borderId="0" xfId="9" applyFont="1" applyBorder="1" applyProtection="1"/>
    <xf numFmtId="165" fontId="15" fillId="0" borderId="0" xfId="5" applyFont="1" applyProtection="1"/>
    <xf numFmtId="165" fontId="15" fillId="0" borderId="0" xfId="5" applyFont="1" applyAlignment="1" applyProtection="1">
      <alignment horizontal="right"/>
    </xf>
    <xf numFmtId="170" fontId="73" fillId="0" borderId="1" xfId="1" applyNumberFormat="1" applyFont="1" applyBorder="1" applyProtection="1"/>
    <xf numFmtId="164" fontId="15" fillId="0" borderId="0" xfId="5" applyNumberFormat="1" applyFont="1" applyAlignment="1" applyProtection="1">
      <alignment horizontal="left"/>
    </xf>
    <xf numFmtId="164" fontId="15" fillId="0" borderId="0" xfId="9" applyNumberFormat="1" applyFont="1" applyAlignment="1" applyProtection="1">
      <alignment horizontal="right"/>
    </xf>
    <xf numFmtId="165" fontId="73" fillId="0" borderId="0" xfId="5" applyFont="1" applyProtection="1"/>
    <xf numFmtId="165" fontId="47" fillId="0" borderId="0" xfId="5" applyFont="1" applyProtection="1"/>
    <xf numFmtId="165" fontId="7" fillId="0" borderId="0" xfId="4" applyFont="1" applyAlignment="1" applyProtection="1">
      <alignment horizontal="left" indent="2"/>
    </xf>
    <xf numFmtId="165" fontId="11" fillId="0" borderId="0" xfId="4" applyFont="1" applyAlignment="1" applyProtection="1">
      <alignment horizontal="right"/>
    </xf>
    <xf numFmtId="165" fontId="41" fillId="0" borderId="0" xfId="4" applyFont="1" applyAlignment="1" applyProtection="1">
      <alignment horizontal="right"/>
    </xf>
    <xf numFmtId="164" fontId="14" fillId="0" borderId="0" xfId="3" applyNumberFormat="1" applyFont="1" applyBorder="1" applyProtection="1"/>
    <xf numFmtId="165" fontId="39" fillId="0" borderId="0" xfId="3" applyFont="1" applyBorder="1" applyProtection="1"/>
    <xf numFmtId="165" fontId="7" fillId="0" borderId="0" xfId="9" applyFont="1" applyBorder="1" applyProtection="1">
      <protection locked="0"/>
    </xf>
    <xf numFmtId="41" fontId="26" fillId="0" borderId="2" xfId="2" applyNumberFormat="1" applyFont="1" applyFill="1" applyBorder="1" applyProtection="1">
      <protection locked="0"/>
    </xf>
    <xf numFmtId="165" fontId="75" fillId="0" borderId="0" xfId="9" applyFont="1" applyAlignment="1" applyProtection="1">
      <alignment vertical="center"/>
    </xf>
    <xf numFmtId="165" fontId="30" fillId="0" borderId="0" xfId="9" applyFont="1" applyAlignment="1" applyProtection="1">
      <alignment vertical="center"/>
    </xf>
    <xf numFmtId="165" fontId="76" fillId="0" borderId="0" xfId="9" applyFont="1" applyAlignment="1" applyProtection="1">
      <alignment vertical="center"/>
    </xf>
    <xf numFmtId="165" fontId="76" fillId="0" borderId="0" xfId="9" applyFont="1" applyAlignment="1" applyProtection="1">
      <alignment horizontal="right" vertical="center"/>
    </xf>
    <xf numFmtId="165" fontId="30" fillId="0" borderId="0" xfId="9" applyFont="1" applyAlignment="1" applyProtection="1">
      <alignment horizontal="right" vertical="center"/>
    </xf>
    <xf numFmtId="165" fontId="30" fillId="0" borderId="0" xfId="9" applyFont="1" applyFill="1" applyBorder="1" applyAlignment="1" applyProtection="1">
      <alignment vertical="center"/>
    </xf>
    <xf numFmtId="41" fontId="7" fillId="0" borderId="0" xfId="2" applyNumberFormat="1" applyFont="1" applyFill="1" applyBorder="1" applyProtection="1">
      <protection locked="0"/>
    </xf>
    <xf numFmtId="165" fontId="77" fillId="0" borderId="0" xfId="8" applyFont="1" applyBorder="1" applyAlignment="1">
      <alignment horizontal="left"/>
    </xf>
    <xf numFmtId="165" fontId="78" fillId="0" borderId="0" xfId="8" applyFont="1" applyAlignment="1">
      <alignment horizontal="right"/>
    </xf>
    <xf numFmtId="165" fontId="78" fillId="0" borderId="0" xfId="8" applyFont="1" applyAlignment="1">
      <alignment horizontal="left"/>
    </xf>
    <xf numFmtId="39" fontId="26" fillId="2" borderId="2" xfId="2" applyNumberFormat="1" applyFont="1" applyFill="1" applyBorder="1" applyProtection="1">
      <protection locked="0"/>
    </xf>
    <xf numFmtId="39" fontId="7" fillId="2" borderId="2" xfId="2" applyNumberFormat="1" applyFont="1" applyFill="1" applyBorder="1" applyProtection="1">
      <protection locked="0"/>
    </xf>
    <xf numFmtId="0" fontId="47" fillId="0" borderId="0" xfId="0" applyFont="1" applyFill="1" applyAlignment="1">
      <alignment vertical="top" wrapText="1"/>
    </xf>
    <xf numFmtId="0" fontId="81" fillId="0" borderId="0" xfId="0" applyFont="1" applyFill="1" applyBorder="1" applyAlignment="1"/>
    <xf numFmtId="165" fontId="7" fillId="0" borderId="0" xfId="8" applyFont="1"/>
    <xf numFmtId="165" fontId="15" fillId="0" borderId="0" xfId="8" applyFont="1"/>
    <xf numFmtId="165" fontId="7" fillId="0" borderId="0" xfId="8" applyFont="1" applyAlignment="1">
      <alignment horizontal="left"/>
    </xf>
    <xf numFmtId="165" fontId="7" fillId="0" borderId="0" xfId="8" applyFont="1" applyBorder="1"/>
    <xf numFmtId="165" fontId="8" fillId="0" borderId="0" xfId="4" applyFont="1" applyProtection="1"/>
    <xf numFmtId="165" fontId="15" fillId="0" borderId="0" xfId="8" applyFont="1" applyAlignment="1"/>
    <xf numFmtId="165" fontId="15" fillId="0" borderId="0" xfId="8" applyFont="1" applyAlignment="1">
      <alignment horizontal="centerContinuous"/>
    </xf>
    <xf numFmtId="165" fontId="15" fillId="0" borderId="0" xfId="8" applyFont="1" applyAlignment="1">
      <alignment horizontal="left" indent="1"/>
    </xf>
    <xf numFmtId="165" fontId="15" fillId="0" borderId="0" xfId="8" applyFont="1" applyAlignment="1">
      <alignment horizontal="left" indent="2"/>
    </xf>
    <xf numFmtId="165" fontId="40" fillId="0" borderId="0" xfId="8" applyFont="1" applyBorder="1"/>
    <xf numFmtId="165" fontId="41" fillId="0" borderId="0" xfId="8" applyFont="1" applyBorder="1" applyAlignment="1">
      <alignment horizontal="left"/>
    </xf>
    <xf numFmtId="165" fontId="7" fillId="0" borderId="0" xfId="8" applyFont="1" applyBorder="1" applyAlignment="1">
      <alignment horizontal="left"/>
    </xf>
    <xf numFmtId="165" fontId="7" fillId="0" borderId="0" xfId="8" applyFont="1" applyBorder="1" applyAlignment="1">
      <alignment horizontal="right"/>
    </xf>
    <xf numFmtId="165" fontId="7" fillId="0" borderId="3" xfId="8" applyFont="1" applyBorder="1"/>
    <xf numFmtId="165" fontId="7" fillId="0" borderId="4" xfId="8" applyFont="1" applyBorder="1"/>
    <xf numFmtId="165" fontId="15" fillId="0" borderId="4" xfId="8" applyFont="1" applyBorder="1"/>
    <xf numFmtId="165" fontId="15" fillId="0" borderId="4" xfId="8" applyFont="1" applyBorder="1" applyAlignment="1">
      <alignment horizontal="right"/>
    </xf>
    <xf numFmtId="165" fontId="15" fillId="0" borderId="5" xfId="8" applyFont="1" applyBorder="1" applyAlignment="1">
      <alignment horizontal="right"/>
    </xf>
    <xf numFmtId="165" fontId="15" fillId="0" borderId="0" xfId="8" applyFont="1" applyBorder="1"/>
    <xf numFmtId="165" fontId="7" fillId="0" borderId="6" xfId="8" applyFont="1" applyBorder="1"/>
    <xf numFmtId="165" fontId="43" fillId="0" borderId="0" xfId="8" applyFont="1" applyBorder="1" applyAlignment="1">
      <alignment horizontal="left"/>
    </xf>
    <xf numFmtId="165" fontId="43" fillId="0" borderId="0" xfId="8" applyFont="1" applyBorder="1" applyAlignment="1">
      <alignment horizontal="right"/>
    </xf>
    <xf numFmtId="165" fontId="43" fillId="0" borderId="7" xfId="8" applyFont="1" applyBorder="1" applyAlignment="1">
      <alignment horizontal="right"/>
    </xf>
    <xf numFmtId="165" fontId="15" fillId="0" borderId="7" xfId="8" applyFont="1" applyBorder="1"/>
    <xf numFmtId="165" fontId="7" fillId="0" borderId="12" xfId="8" applyFont="1" applyBorder="1"/>
    <xf numFmtId="165" fontId="7" fillId="0" borderId="11" xfId="8" applyFont="1" applyBorder="1"/>
    <xf numFmtId="165" fontId="15" fillId="0" borderId="11" xfId="8" applyFont="1" applyBorder="1" applyAlignment="1">
      <alignment horizontal="left"/>
    </xf>
    <xf numFmtId="165" fontId="15" fillId="0" borderId="11" xfId="8" applyFont="1" applyBorder="1"/>
    <xf numFmtId="164" fontId="15" fillId="0" borderId="11" xfId="8" applyNumberFormat="1" applyFont="1" applyBorder="1" applyAlignment="1" applyProtection="1">
      <alignment horizontal="right"/>
    </xf>
    <xf numFmtId="164" fontId="15" fillId="0" borderId="11" xfId="8" applyNumberFormat="1" applyFont="1" applyBorder="1" applyProtection="1"/>
    <xf numFmtId="165" fontId="15" fillId="0" borderId="11" xfId="8" applyFont="1" applyBorder="1" applyAlignment="1">
      <alignment horizontal="right"/>
    </xf>
    <xf numFmtId="168" fontId="15" fillId="0" borderId="11" xfId="8" applyNumberFormat="1" applyFont="1" applyBorder="1" applyProtection="1"/>
    <xf numFmtId="165" fontId="15" fillId="0" borderId="13" xfId="8" applyFont="1" applyBorder="1" applyAlignment="1">
      <alignment horizontal="right"/>
    </xf>
    <xf numFmtId="165" fontId="15" fillId="0" borderId="0" xfId="8" applyFont="1" applyAlignment="1">
      <alignment horizontal="left"/>
    </xf>
    <xf numFmtId="165" fontId="8" fillId="0" borderId="0" xfId="8" applyFont="1" applyAlignment="1">
      <alignment horizontal="left"/>
    </xf>
    <xf numFmtId="165" fontId="8" fillId="0" borderId="0" xfId="8" applyFont="1"/>
    <xf numFmtId="165" fontId="7" fillId="0" borderId="0" xfId="8" quotePrefix="1" applyFont="1" applyAlignment="1">
      <alignment horizontal="left"/>
    </xf>
    <xf numFmtId="165" fontId="30" fillId="0" borderId="0" xfId="8" applyFont="1" applyBorder="1"/>
    <xf numFmtId="165" fontId="30" fillId="0" borderId="0" xfId="8" applyFont="1"/>
    <xf numFmtId="165" fontId="41" fillId="0" borderId="0" xfId="8" applyFont="1"/>
    <xf numFmtId="165" fontId="42" fillId="0" borderId="0" xfId="8" applyFont="1"/>
    <xf numFmtId="165" fontId="42" fillId="0" borderId="0" xfId="8" applyFont="1" applyBorder="1"/>
    <xf numFmtId="165" fontId="42" fillId="0" borderId="0" xfId="8" applyFont="1" applyAlignment="1">
      <alignment horizontal="right"/>
    </xf>
    <xf numFmtId="165" fontId="42" fillId="0" borderId="0" xfId="8" applyFont="1" applyAlignment="1">
      <alignment horizontal="left"/>
    </xf>
    <xf numFmtId="165" fontId="83" fillId="0" borderId="0" xfId="9" applyFont="1" applyAlignment="1" applyProtection="1">
      <alignment vertical="center"/>
    </xf>
    <xf numFmtId="0" fontId="83" fillId="0" borderId="0" xfId="1" applyNumberFormat="1" applyFont="1" applyAlignment="1" applyProtection="1">
      <alignment vertical="center"/>
    </xf>
    <xf numFmtId="170" fontId="83" fillId="0" borderId="0" xfId="1" applyNumberFormat="1" applyFont="1" applyAlignment="1" applyProtection="1">
      <alignment vertical="center"/>
    </xf>
    <xf numFmtId="165" fontId="84" fillId="0" borderId="0" xfId="9" applyFont="1" applyAlignment="1" applyProtection="1">
      <alignment vertical="center"/>
    </xf>
    <xf numFmtId="0" fontId="84" fillId="0" borderId="0" xfId="1" applyNumberFormat="1" applyFont="1" applyAlignment="1" applyProtection="1">
      <alignment vertical="center"/>
    </xf>
    <xf numFmtId="165" fontId="85" fillId="0" borderId="0" xfId="9" applyFont="1" applyAlignment="1" applyProtection="1">
      <alignment vertical="center"/>
    </xf>
    <xf numFmtId="0" fontId="85" fillId="0" borderId="0" xfId="1" applyNumberFormat="1" applyFont="1" applyAlignment="1" applyProtection="1">
      <alignment vertical="center"/>
    </xf>
    <xf numFmtId="165" fontId="85" fillId="0" borderId="0" xfId="7" applyFont="1" applyAlignment="1" applyProtection="1">
      <alignment horizontal="right" vertical="center"/>
    </xf>
    <xf numFmtId="165" fontId="86" fillId="0" borderId="0" xfId="9" applyFont="1" applyAlignment="1" applyProtection="1">
      <alignment vertical="center"/>
    </xf>
    <xf numFmtId="165" fontId="84" fillId="0" borderId="0" xfId="9" applyFont="1" applyAlignment="1" applyProtection="1">
      <alignment horizontal="right" vertical="center"/>
    </xf>
    <xf numFmtId="165" fontId="83" fillId="0" borderId="0" xfId="5" applyFont="1" applyProtection="1"/>
    <xf numFmtId="165" fontId="83" fillId="0" borderId="0" xfId="9" applyFont="1" applyProtection="1"/>
    <xf numFmtId="165" fontId="85" fillId="0" borderId="0" xfId="9" applyFont="1" applyProtection="1"/>
    <xf numFmtId="165" fontId="85" fillId="0" borderId="0" xfId="7" applyFont="1" applyAlignment="1" applyProtection="1">
      <alignment horizontal="right"/>
    </xf>
    <xf numFmtId="165" fontId="84" fillId="0" borderId="0" xfId="9" applyFont="1" applyProtection="1"/>
    <xf numFmtId="165" fontId="7" fillId="0" borderId="0" xfId="8" applyFont="1" applyBorder="1" applyAlignment="1">
      <alignment vertical="center"/>
    </xf>
    <xf numFmtId="165" fontId="7" fillId="0" borderId="0" xfId="8" applyFont="1" applyAlignment="1">
      <alignment vertical="center"/>
    </xf>
    <xf numFmtId="165" fontId="12" fillId="5" borderId="15" xfId="9" applyFont="1" applyFill="1" applyBorder="1" applyProtection="1"/>
    <xf numFmtId="165" fontId="12" fillId="5" borderId="14" xfId="9" applyFont="1" applyFill="1" applyBorder="1" applyProtection="1"/>
    <xf numFmtId="165" fontId="12" fillId="5" borderId="14" xfId="9" applyFont="1" applyFill="1" applyBorder="1" applyAlignment="1" applyProtection="1">
      <alignment horizontal="left"/>
    </xf>
    <xf numFmtId="165" fontId="12" fillId="5" borderId="14" xfId="9" applyFont="1" applyFill="1" applyBorder="1" applyAlignment="1" applyProtection="1">
      <alignment horizontal="right"/>
    </xf>
    <xf numFmtId="165" fontId="37" fillId="5" borderId="14" xfId="9" applyFont="1" applyFill="1" applyBorder="1" applyProtection="1"/>
    <xf numFmtId="165" fontId="11" fillId="5" borderId="14" xfId="9" applyFont="1" applyFill="1" applyBorder="1" applyProtection="1"/>
    <xf numFmtId="165" fontId="12" fillId="5" borderId="16" xfId="9" applyFont="1" applyFill="1" applyBorder="1" applyProtection="1"/>
    <xf numFmtId="165" fontId="75" fillId="0" borderId="0" xfId="9" applyFont="1" applyProtection="1"/>
    <xf numFmtId="165" fontId="12" fillId="6" borderId="0" xfId="9" applyFont="1" applyFill="1" applyBorder="1" applyAlignment="1" applyProtection="1">
      <alignment vertical="center"/>
    </xf>
    <xf numFmtId="165" fontId="11" fillId="2" borderId="18" xfId="9" applyFont="1" applyFill="1" applyBorder="1" applyProtection="1">
      <protection locked="0"/>
    </xf>
    <xf numFmtId="165" fontId="17" fillId="0" borderId="0" xfId="9" applyFont="1" applyFill="1" applyAlignment="1" applyProtection="1">
      <alignment vertical="center"/>
    </xf>
    <xf numFmtId="165" fontId="12" fillId="0" borderId="0" xfId="9" applyFont="1" applyFill="1" applyAlignment="1" applyProtection="1">
      <alignment vertical="center"/>
    </xf>
    <xf numFmtId="39" fontId="14" fillId="0" borderId="0" xfId="9" applyNumberFormat="1" applyFont="1" applyFill="1" applyAlignment="1" applyProtection="1">
      <alignment vertical="center"/>
    </xf>
    <xf numFmtId="39" fontId="7" fillId="0" borderId="0" xfId="9" applyNumberFormat="1" applyFont="1" applyFill="1" applyAlignment="1" applyProtection="1">
      <alignment vertical="center"/>
    </xf>
    <xf numFmtId="164" fontId="7" fillId="0" borderId="0" xfId="9" applyNumberFormat="1" applyFont="1" applyFill="1" applyAlignment="1" applyProtection="1">
      <alignment horizontal="right" vertical="center"/>
    </xf>
    <xf numFmtId="39" fontId="7" fillId="0" borderId="0" xfId="9" applyNumberFormat="1" applyFont="1" applyFill="1" applyAlignment="1" applyProtection="1">
      <alignment horizontal="left" vertical="center"/>
    </xf>
    <xf numFmtId="164" fontId="25" fillId="0" borderId="0" xfId="9" applyNumberFormat="1" applyFont="1" applyFill="1" applyAlignment="1" applyProtection="1">
      <alignment horizontal="center" vertical="center"/>
    </xf>
    <xf numFmtId="165" fontId="26" fillId="0" borderId="0" xfId="9" applyFont="1" applyFill="1" applyAlignment="1" applyProtection="1">
      <alignment vertical="center"/>
    </xf>
    <xf numFmtId="165" fontId="26" fillId="0" borderId="0" xfId="9" applyFont="1" applyFill="1" applyAlignment="1" applyProtection="1">
      <alignment vertical="center"/>
      <protection locked="0"/>
    </xf>
    <xf numFmtId="41" fontId="7" fillId="2" borderId="0" xfId="2" applyNumberFormat="1" applyFont="1" applyFill="1" applyBorder="1" applyAlignment="1" applyProtection="1">
      <alignment vertical="center"/>
      <protection locked="0"/>
    </xf>
    <xf numFmtId="165" fontId="8" fillId="0" borderId="0" xfId="9" applyFont="1" applyAlignment="1" applyProtection="1">
      <alignment horizontal="left" vertical="center" indent="2"/>
    </xf>
    <xf numFmtId="165" fontId="11" fillId="5" borderId="2" xfId="9" applyFont="1" applyFill="1" applyBorder="1" applyProtection="1"/>
    <xf numFmtId="165" fontId="12" fillId="5" borderId="14" xfId="5" applyFont="1" applyFill="1" applyBorder="1" applyProtection="1"/>
    <xf numFmtId="165" fontId="45" fillId="0" borderId="0" xfId="5" applyFont="1" applyBorder="1" applyAlignment="1" applyProtection="1">
      <alignment horizontal="right"/>
    </xf>
    <xf numFmtId="165" fontId="45" fillId="0" borderId="0" xfId="5" applyFont="1" applyAlignment="1" applyProtection="1">
      <alignment horizontal="right"/>
    </xf>
    <xf numFmtId="169" fontId="45" fillId="0" borderId="2" xfId="2" applyNumberFormat="1" applyFont="1" applyFill="1" applyBorder="1" applyAlignment="1" applyProtection="1">
      <alignment horizontal="center"/>
    </xf>
    <xf numFmtId="165" fontId="91" fillId="0" borderId="0" xfId="5" applyFont="1" applyBorder="1" applyAlignment="1" applyProtection="1">
      <alignment horizontal="left"/>
    </xf>
    <xf numFmtId="169" fontId="45" fillId="0" borderId="0" xfId="2" applyNumberFormat="1" applyFont="1" applyBorder="1" applyAlignment="1" applyProtection="1">
      <alignment horizontal="center"/>
    </xf>
    <xf numFmtId="165" fontId="92" fillId="0" borderId="0" xfId="9" applyFont="1" applyProtection="1"/>
    <xf numFmtId="165" fontId="47" fillId="0" borderId="0" xfId="5" applyFont="1" applyAlignment="1" applyProtection="1">
      <alignment vertical="center"/>
    </xf>
    <xf numFmtId="165" fontId="39" fillId="0" borderId="0" xfId="5" applyFont="1" applyAlignment="1" applyProtection="1">
      <alignment vertical="center"/>
    </xf>
    <xf numFmtId="165" fontId="88" fillId="0" borderId="0" xfId="9" applyFont="1" applyAlignment="1" applyProtection="1">
      <alignment vertical="center"/>
    </xf>
    <xf numFmtId="165" fontId="47" fillId="0" borderId="0" xfId="5" applyFont="1" applyBorder="1" applyAlignment="1" applyProtection="1">
      <alignment horizontal="right" vertical="center"/>
    </xf>
    <xf numFmtId="169" fontId="47" fillId="0" borderId="0" xfId="2" applyNumberFormat="1" applyFont="1" applyBorder="1" applyAlignment="1" applyProtection="1">
      <alignment horizontal="center" vertical="center"/>
    </xf>
    <xf numFmtId="169" fontId="45" fillId="2" borderId="19" xfId="2" applyNumberFormat="1" applyFont="1" applyFill="1" applyBorder="1" applyAlignment="1" applyProtection="1">
      <alignment horizontal="center" vertical="center"/>
      <protection locked="0"/>
    </xf>
    <xf numFmtId="165" fontId="39" fillId="0" borderId="0" xfId="5" applyFont="1" applyBorder="1" applyAlignment="1" applyProtection="1">
      <alignment horizontal="left" vertical="center"/>
    </xf>
    <xf numFmtId="165" fontId="47" fillId="0" borderId="0" xfId="9" applyFont="1" applyAlignment="1" applyProtection="1">
      <alignment vertical="center"/>
    </xf>
    <xf numFmtId="165" fontId="47" fillId="0" borderId="0" xfId="9" applyFont="1" applyAlignment="1" applyProtection="1">
      <alignment horizontal="right" vertical="center"/>
    </xf>
    <xf numFmtId="165" fontId="80" fillId="0" borderId="0" xfId="9" applyFont="1" applyAlignment="1" applyProtection="1">
      <alignment vertical="center"/>
    </xf>
    <xf numFmtId="165" fontId="39" fillId="0" borderId="0" xfId="9" applyFont="1" applyAlignment="1" applyProtection="1">
      <alignment vertical="center"/>
    </xf>
    <xf numFmtId="165" fontId="94" fillId="0" borderId="0" xfId="9" applyFont="1" applyAlignment="1" applyProtection="1">
      <alignment horizontal="center"/>
    </xf>
    <xf numFmtId="165" fontId="94" fillId="0" borderId="1" xfId="9" applyFont="1" applyBorder="1" applyAlignment="1" applyProtection="1">
      <alignment horizontal="center"/>
    </xf>
    <xf numFmtId="165" fontId="94" fillId="0" borderId="0" xfId="9" applyFont="1" applyAlignment="1" applyProtection="1">
      <alignment horizontal="center" vertical="center"/>
    </xf>
    <xf numFmtId="165" fontId="93" fillId="0" borderId="0" xfId="9" applyFont="1" applyProtection="1"/>
    <xf numFmtId="165" fontId="93" fillId="0" borderId="0" xfId="9" applyFont="1" applyAlignment="1" applyProtection="1">
      <alignment horizontal="left"/>
    </xf>
    <xf numFmtId="165" fontId="93" fillId="0" borderId="0" xfId="5" applyFont="1" applyProtection="1"/>
    <xf numFmtId="165" fontId="95" fillId="5" borderId="14" xfId="5" applyFont="1" applyFill="1" applyBorder="1" applyProtection="1"/>
    <xf numFmtId="165" fontId="94" fillId="0" borderId="0" xfId="9" applyFont="1" applyBorder="1" applyProtection="1"/>
    <xf numFmtId="164" fontId="97" fillId="0" borderId="0" xfId="5" applyNumberFormat="1" applyFont="1" applyAlignment="1" applyProtection="1">
      <alignment horizontal="center"/>
    </xf>
    <xf numFmtId="164" fontId="98" fillId="0" borderId="0" xfId="5" applyNumberFormat="1" applyFont="1" applyAlignment="1" applyProtection="1">
      <alignment horizontal="center"/>
    </xf>
    <xf numFmtId="164" fontId="99" fillId="0" borderId="0" xfId="5" applyNumberFormat="1" applyFont="1" applyAlignment="1" applyProtection="1">
      <alignment horizontal="center"/>
    </xf>
    <xf numFmtId="165" fontId="98" fillId="0" borderId="0" xfId="5" applyFont="1" applyAlignment="1" applyProtection="1">
      <alignment horizontal="center"/>
    </xf>
    <xf numFmtId="165" fontId="100" fillId="0" borderId="0" xfId="5" applyFont="1" applyProtection="1"/>
    <xf numFmtId="165" fontId="95" fillId="5" borderId="16" xfId="5" applyFont="1" applyFill="1" applyBorder="1" applyProtection="1"/>
    <xf numFmtId="165" fontId="95" fillId="0" borderId="0" xfId="9" applyFont="1" applyProtection="1"/>
    <xf numFmtId="165" fontId="95" fillId="0" borderId="0" xfId="5" applyFont="1" applyProtection="1"/>
    <xf numFmtId="165" fontId="100" fillId="0" borderId="2" xfId="5" applyFont="1" applyBorder="1" applyProtection="1">
      <protection locked="0"/>
    </xf>
    <xf numFmtId="165" fontId="100" fillId="0" borderId="0" xfId="5" applyFont="1" applyProtection="1">
      <protection locked="0"/>
    </xf>
    <xf numFmtId="165" fontId="102" fillId="0" borderId="2" xfId="5" applyFont="1" applyBorder="1" applyProtection="1">
      <protection locked="0"/>
    </xf>
    <xf numFmtId="165" fontId="100" fillId="0" borderId="4" xfId="5" applyFont="1" applyBorder="1" applyProtection="1">
      <protection locked="0"/>
    </xf>
    <xf numFmtId="165" fontId="95" fillId="0" borderId="0" xfId="7" applyFont="1" applyProtection="1"/>
    <xf numFmtId="165" fontId="93" fillId="0" borderId="0" xfId="9" applyFont="1" applyBorder="1" applyProtection="1"/>
    <xf numFmtId="165" fontId="95" fillId="0" borderId="0" xfId="7" applyFont="1" applyFill="1" applyProtection="1"/>
    <xf numFmtId="165" fontId="93" fillId="0" borderId="0" xfId="7" applyFont="1" applyProtection="1"/>
    <xf numFmtId="165" fontId="93" fillId="0" borderId="1" xfId="9" applyFont="1" applyBorder="1" applyAlignment="1" applyProtection="1">
      <alignment horizontal="left"/>
    </xf>
    <xf numFmtId="165" fontId="93" fillId="0" borderId="1" xfId="7" applyFont="1" applyBorder="1" applyProtection="1"/>
    <xf numFmtId="165" fontId="103" fillId="0" borderId="0" xfId="9" applyFont="1" applyBorder="1" applyAlignment="1" applyProtection="1">
      <alignment horizontal="center"/>
    </xf>
    <xf numFmtId="165" fontId="102" fillId="0" borderId="0" xfId="9" applyFont="1" applyProtection="1"/>
    <xf numFmtId="165" fontId="104" fillId="0" borderId="0" xfId="9" applyFont="1" applyBorder="1" applyAlignment="1" applyProtection="1">
      <alignment horizontal="left"/>
      <protection locked="0"/>
    </xf>
    <xf numFmtId="165" fontId="100" fillId="0" borderId="0" xfId="7" applyFont="1" applyBorder="1" applyProtection="1">
      <protection locked="0"/>
    </xf>
    <xf numFmtId="165" fontId="99" fillId="0" borderId="0" xfId="7" applyFont="1" applyBorder="1" applyAlignment="1" applyProtection="1">
      <alignment horizontal="center"/>
    </xf>
    <xf numFmtId="165" fontId="102" fillId="0" borderId="0" xfId="7" applyFont="1" applyProtection="1"/>
    <xf numFmtId="165" fontId="102" fillId="0" borderId="0" xfId="7" applyFont="1" applyBorder="1" applyAlignment="1" applyProtection="1">
      <alignment horizontal="left"/>
      <protection locked="0"/>
    </xf>
    <xf numFmtId="164" fontId="98" fillId="0" borderId="0" xfId="7" applyNumberFormat="1" applyFont="1" applyAlignment="1" applyProtection="1">
      <alignment horizontal="center"/>
    </xf>
    <xf numFmtId="165" fontId="100" fillId="0" borderId="0" xfId="7" applyFont="1" applyProtection="1"/>
    <xf numFmtId="165" fontId="100" fillId="0" borderId="0" xfId="7" applyFont="1" applyProtection="1">
      <protection locked="0"/>
    </xf>
    <xf numFmtId="165" fontId="98" fillId="0" borderId="0" xfId="7" applyFont="1" applyAlignment="1" applyProtection="1">
      <alignment horizontal="center"/>
    </xf>
    <xf numFmtId="165" fontId="100" fillId="0" borderId="0" xfId="5" applyFont="1" applyBorder="1" applyProtection="1">
      <protection locked="0"/>
    </xf>
    <xf numFmtId="165" fontId="105" fillId="0" borderId="0" xfId="7" applyFont="1" applyAlignment="1" applyProtection="1">
      <alignment horizontal="center"/>
    </xf>
    <xf numFmtId="165" fontId="106" fillId="0" borderId="0" xfId="7" applyFont="1" applyProtection="1"/>
    <xf numFmtId="165" fontId="106" fillId="0" borderId="0" xfId="7" applyFont="1" applyProtection="1">
      <protection locked="0"/>
    </xf>
    <xf numFmtId="165" fontId="12" fillId="5" borderId="14" xfId="7" applyFont="1" applyFill="1" applyBorder="1" applyProtection="1"/>
    <xf numFmtId="165" fontId="95" fillId="5" borderId="14" xfId="7" applyFont="1" applyFill="1" applyBorder="1" applyProtection="1"/>
    <xf numFmtId="165" fontId="95" fillId="5" borderId="16" xfId="7" applyFont="1" applyFill="1" applyBorder="1" applyProtection="1"/>
    <xf numFmtId="165" fontId="12" fillId="5" borderId="14" xfId="6" applyFont="1" applyFill="1" applyBorder="1" applyProtection="1"/>
    <xf numFmtId="165" fontId="95" fillId="5" borderId="14" xfId="6" applyFont="1" applyFill="1" applyBorder="1" applyProtection="1"/>
    <xf numFmtId="165" fontId="95" fillId="5" borderId="16" xfId="6" applyFont="1" applyFill="1" applyBorder="1" applyProtection="1"/>
    <xf numFmtId="165" fontId="100" fillId="0" borderId="0" xfId="6" applyFont="1" applyProtection="1"/>
    <xf numFmtId="165" fontId="95" fillId="0" borderId="0" xfId="6" applyFont="1" applyProtection="1"/>
    <xf numFmtId="165" fontId="95" fillId="0" borderId="0" xfId="6" applyFont="1" applyFill="1" applyProtection="1"/>
    <xf numFmtId="165" fontId="93" fillId="0" borderId="0" xfId="6" applyFont="1" applyProtection="1"/>
    <xf numFmtId="165" fontId="104" fillId="0" borderId="0" xfId="9" applyFont="1" applyBorder="1" applyAlignment="1" applyProtection="1">
      <alignment horizontal="left"/>
    </xf>
    <xf numFmtId="165" fontId="100" fillId="0" borderId="0" xfId="6" applyFont="1" applyBorder="1" applyProtection="1"/>
    <xf numFmtId="165" fontId="98" fillId="0" borderId="0" xfId="6" applyFont="1" applyAlignment="1" applyProtection="1">
      <alignment horizontal="center"/>
    </xf>
    <xf numFmtId="37" fontId="100" fillId="0" borderId="0" xfId="6" applyNumberFormat="1" applyFont="1" applyProtection="1"/>
    <xf numFmtId="39" fontId="98" fillId="0" borderId="0" xfId="6" applyNumberFormat="1" applyFont="1" applyAlignment="1" applyProtection="1">
      <alignment horizontal="center"/>
    </xf>
    <xf numFmtId="164" fontId="100" fillId="0" borderId="0" xfId="6" applyNumberFormat="1" applyFont="1" applyProtection="1"/>
    <xf numFmtId="39" fontId="106" fillId="0" borderId="0" xfId="6" applyNumberFormat="1" applyFont="1" applyAlignment="1" applyProtection="1">
      <alignment horizontal="center"/>
    </xf>
    <xf numFmtId="164" fontId="105" fillId="0" borderId="0" xfId="6" applyNumberFormat="1" applyFont="1" applyProtection="1"/>
    <xf numFmtId="165" fontId="105" fillId="0" borderId="0" xfId="6" applyFont="1" applyProtection="1">
      <protection locked="0"/>
    </xf>
    <xf numFmtId="165" fontId="100" fillId="0" borderId="0" xfId="6" applyFont="1" applyProtection="1">
      <protection locked="0"/>
    </xf>
    <xf numFmtId="164" fontId="98" fillId="0" borderId="0" xfId="6" applyNumberFormat="1" applyFont="1" applyAlignment="1" applyProtection="1">
      <alignment horizontal="center"/>
    </xf>
    <xf numFmtId="164" fontId="106" fillId="0" borderId="0" xfId="6" applyNumberFormat="1" applyFont="1" applyAlignment="1" applyProtection="1">
      <alignment horizontal="center"/>
    </xf>
    <xf numFmtId="165" fontId="107" fillId="0" borderId="0" xfId="6" applyFont="1" applyProtection="1"/>
    <xf numFmtId="165" fontId="107" fillId="0" borderId="0" xfId="6" applyFont="1" applyProtection="1">
      <protection locked="0"/>
    </xf>
    <xf numFmtId="165" fontId="106" fillId="0" borderId="0" xfId="6" applyFont="1" applyAlignment="1" applyProtection="1">
      <alignment horizontal="center"/>
    </xf>
    <xf numFmtId="164" fontId="107" fillId="0" borderId="0" xfId="6" applyNumberFormat="1" applyFont="1" applyProtection="1"/>
    <xf numFmtId="165" fontId="100" fillId="0" borderId="10" xfId="6" applyFont="1" applyBorder="1" applyProtection="1">
      <protection locked="0"/>
    </xf>
    <xf numFmtId="165" fontId="98" fillId="0" borderId="0" xfId="6" applyFont="1" applyFill="1" applyAlignment="1" applyProtection="1">
      <alignment horizontal="center"/>
    </xf>
    <xf numFmtId="165" fontId="100" fillId="0" borderId="0" xfId="6" applyFont="1" applyFill="1" applyProtection="1"/>
    <xf numFmtId="165" fontId="12" fillId="5" borderId="14" xfId="4" applyFont="1" applyFill="1" applyBorder="1" applyProtection="1"/>
    <xf numFmtId="165" fontId="12" fillId="5" borderId="14" xfId="4" applyFont="1" applyFill="1" applyBorder="1" applyAlignment="1" applyProtection="1">
      <alignment horizontal="right"/>
    </xf>
    <xf numFmtId="165" fontId="45" fillId="0" borderId="0" xfId="4" applyFont="1" applyProtection="1"/>
    <xf numFmtId="165" fontId="45" fillId="0" borderId="0" xfId="4" applyFont="1" applyAlignment="1" applyProtection="1">
      <alignment horizontal="right"/>
    </xf>
    <xf numFmtId="165" fontId="44" fillId="0" borderId="0" xfId="4" applyFont="1" applyProtection="1"/>
    <xf numFmtId="165" fontId="95" fillId="5" borderId="14" xfId="4" applyFont="1" applyFill="1" applyBorder="1" applyProtection="1"/>
    <xf numFmtId="165" fontId="95" fillId="5" borderId="16" xfId="4" applyFont="1" applyFill="1" applyBorder="1" applyProtection="1"/>
    <xf numFmtId="165" fontId="95" fillId="0" borderId="0" xfId="4" applyFont="1" applyProtection="1"/>
    <xf numFmtId="165" fontId="95" fillId="0" borderId="0" xfId="4" applyFont="1" applyFill="1" applyProtection="1"/>
    <xf numFmtId="165" fontId="93" fillId="0" borderId="0" xfId="4" applyFont="1" applyProtection="1"/>
    <xf numFmtId="165" fontId="100" fillId="0" borderId="0" xfId="4" applyFont="1" applyBorder="1" applyProtection="1"/>
    <xf numFmtId="165" fontId="98" fillId="0" borderId="0" xfId="4" applyFont="1" applyAlignment="1" applyProtection="1">
      <alignment horizontal="center"/>
    </xf>
    <xf numFmtId="165" fontId="100" fillId="0" borderId="0" xfId="4" applyFont="1" applyProtection="1"/>
    <xf numFmtId="164" fontId="98" fillId="0" borderId="0" xfId="4" applyNumberFormat="1" applyFont="1" applyAlignment="1" applyProtection="1">
      <alignment horizontal="center"/>
    </xf>
    <xf numFmtId="165" fontId="100" fillId="0" borderId="0" xfId="4" applyFont="1" applyProtection="1">
      <protection locked="0"/>
    </xf>
    <xf numFmtId="37" fontId="98" fillId="0" borderId="0" xfId="4" applyNumberFormat="1" applyFont="1" applyAlignment="1" applyProtection="1">
      <alignment horizontal="center"/>
    </xf>
    <xf numFmtId="165" fontId="12" fillId="5" borderId="14" xfId="3" applyFont="1" applyFill="1" applyBorder="1" applyProtection="1"/>
    <xf numFmtId="165" fontId="12" fillId="5" borderId="14" xfId="3" applyFont="1" applyFill="1" applyBorder="1" applyAlignment="1" applyProtection="1">
      <alignment horizontal="right"/>
    </xf>
    <xf numFmtId="165" fontId="45" fillId="0" borderId="0" xfId="3" applyFont="1" applyAlignment="1" applyProtection="1">
      <alignment horizontal="right"/>
    </xf>
    <xf numFmtId="165" fontId="95" fillId="5" borderId="14" xfId="3" applyFont="1" applyFill="1" applyBorder="1" applyProtection="1"/>
    <xf numFmtId="165" fontId="95" fillId="5" borderId="16" xfId="3" applyFont="1" applyFill="1" applyBorder="1" applyProtection="1"/>
    <xf numFmtId="165" fontId="95" fillId="0" borderId="0" xfId="3" applyFont="1" applyProtection="1"/>
    <xf numFmtId="165" fontId="95" fillId="0" borderId="0" xfId="3" applyFont="1" applyFill="1" applyProtection="1"/>
    <xf numFmtId="165" fontId="93" fillId="0" borderId="0" xfId="3" applyFont="1" applyProtection="1"/>
    <xf numFmtId="165" fontId="100" fillId="0" borderId="0" xfId="3" applyFont="1" applyBorder="1" applyProtection="1"/>
    <xf numFmtId="165" fontId="100" fillId="0" borderId="0" xfId="3" applyFont="1" applyProtection="1"/>
    <xf numFmtId="164" fontId="100" fillId="0" borderId="0" xfId="3" applyNumberFormat="1" applyFont="1" applyProtection="1"/>
    <xf numFmtId="165" fontId="100" fillId="0" borderId="0" xfId="3" applyFont="1" applyAlignment="1" applyProtection="1">
      <alignment horizontal="center"/>
    </xf>
    <xf numFmtId="164" fontId="98" fillId="0" borderId="0" xfId="3" applyNumberFormat="1" applyFont="1" applyAlignment="1" applyProtection="1">
      <alignment horizontal="center"/>
    </xf>
    <xf numFmtId="37" fontId="100" fillId="0" borderId="0" xfId="3" applyNumberFormat="1" applyFont="1" applyProtection="1"/>
    <xf numFmtId="165" fontId="100" fillId="0" borderId="2" xfId="3" applyFont="1" applyBorder="1" applyProtection="1">
      <protection locked="0"/>
    </xf>
    <xf numFmtId="165" fontId="100" fillId="0" borderId="0" xfId="3" applyFont="1" applyProtection="1">
      <protection locked="0"/>
    </xf>
    <xf numFmtId="39" fontId="98" fillId="0" borderId="0" xfId="3" applyNumberFormat="1" applyFont="1" applyAlignment="1" applyProtection="1">
      <alignment horizontal="center"/>
    </xf>
    <xf numFmtId="165" fontId="100" fillId="0" borderId="0" xfId="3" applyFont="1" applyBorder="1" applyProtection="1">
      <protection locked="0"/>
    </xf>
    <xf numFmtId="165" fontId="98" fillId="0" borderId="0" xfId="3" applyFont="1" applyAlignment="1" applyProtection="1">
      <alignment horizontal="center"/>
    </xf>
    <xf numFmtId="165" fontId="98" fillId="0" borderId="0" xfId="3" applyFont="1" applyProtection="1"/>
    <xf numFmtId="165" fontId="11" fillId="0" borderId="0" xfId="5" applyFont="1" applyBorder="1" applyAlignment="1" applyProtection="1">
      <alignment horizontal="right"/>
    </xf>
    <xf numFmtId="165" fontId="11" fillId="0" borderId="0" xfId="5" applyFont="1" applyAlignment="1" applyProtection="1">
      <alignment horizontal="right"/>
    </xf>
    <xf numFmtId="169" fontId="11" fillId="0" borderId="2" xfId="2" applyNumberFormat="1" applyFont="1" applyFill="1" applyBorder="1" applyAlignment="1" applyProtection="1">
      <alignment horizontal="center"/>
    </xf>
    <xf numFmtId="165" fontId="37" fillId="0" borderId="0" xfId="5" applyFont="1" applyBorder="1" applyAlignment="1" applyProtection="1">
      <alignment horizontal="left"/>
    </xf>
    <xf numFmtId="41" fontId="98" fillId="0" borderId="0" xfId="4" applyNumberFormat="1" applyFont="1" applyAlignment="1" applyProtection="1">
      <alignment horizontal="center"/>
    </xf>
    <xf numFmtId="41" fontId="100" fillId="0" borderId="0" xfId="4" applyNumberFormat="1" applyFont="1" applyProtection="1"/>
    <xf numFmtId="41" fontId="100" fillId="0" borderId="2" xfId="5" applyNumberFormat="1" applyFont="1" applyBorder="1" applyProtection="1">
      <protection locked="0"/>
    </xf>
    <xf numFmtId="37" fontId="98" fillId="0" borderId="0" xfId="4" applyNumberFormat="1" applyFont="1" applyFill="1" applyBorder="1" applyAlignment="1" applyProtection="1">
      <alignment horizontal="center"/>
    </xf>
    <xf numFmtId="165" fontId="100" fillId="0" borderId="0" xfId="4" applyFont="1" applyBorder="1" applyProtection="1">
      <protection locked="0"/>
    </xf>
    <xf numFmtId="164" fontId="98" fillId="0" borderId="0" xfId="4" applyNumberFormat="1" applyFont="1" applyBorder="1" applyAlignment="1" applyProtection="1">
      <alignment horizontal="center"/>
    </xf>
    <xf numFmtId="165" fontId="11" fillId="6" borderId="0" xfId="9" applyFont="1" applyFill="1" applyBorder="1" applyAlignment="1" applyProtection="1">
      <alignment vertical="center"/>
    </xf>
    <xf numFmtId="165" fontId="90" fillId="6" borderId="0" xfId="9" applyFont="1" applyFill="1" applyBorder="1" applyAlignment="1" applyProtection="1">
      <alignment vertical="center"/>
    </xf>
    <xf numFmtId="165" fontId="89" fillId="6" borderId="0" xfId="9" applyFont="1" applyFill="1" applyBorder="1" applyAlignment="1" applyProtection="1">
      <alignment vertical="center"/>
    </xf>
    <xf numFmtId="165" fontId="90" fillId="6" borderId="0" xfId="9" applyFont="1" applyFill="1" applyBorder="1" applyAlignment="1" applyProtection="1">
      <alignment horizontal="right" vertical="center"/>
    </xf>
    <xf numFmtId="165" fontId="89" fillId="6" borderId="0" xfId="9" applyFont="1" applyFill="1" applyBorder="1" applyAlignment="1" applyProtection="1">
      <alignment horizontal="right" vertical="center"/>
    </xf>
    <xf numFmtId="165" fontId="96" fillId="6" borderId="0" xfId="9" applyFont="1" applyFill="1" applyBorder="1" applyAlignment="1" applyProtection="1">
      <alignment vertical="center"/>
    </xf>
    <xf numFmtId="165" fontId="101" fillId="6" borderId="0" xfId="9" applyFont="1" applyFill="1" applyBorder="1" applyAlignment="1" applyProtection="1">
      <alignment vertical="center"/>
    </xf>
    <xf numFmtId="165" fontId="95" fillId="6" borderId="0" xfId="9" applyFont="1" applyFill="1" applyBorder="1" applyAlignment="1" applyProtection="1">
      <alignment vertical="center"/>
    </xf>
    <xf numFmtId="165" fontId="43" fillId="0" borderId="0" xfId="8" applyFont="1" applyAlignment="1">
      <alignment horizontal="left"/>
    </xf>
    <xf numFmtId="165" fontId="43" fillId="0" borderId="0" xfId="8" applyFont="1"/>
    <xf numFmtId="165" fontId="110" fillId="0" borderId="0" xfId="28" applyNumberFormat="1" applyFont="1"/>
    <xf numFmtId="165" fontId="27" fillId="0" borderId="0" xfId="5" applyFont="1" applyAlignment="1" applyProtection="1">
      <alignment horizontal="left"/>
    </xf>
    <xf numFmtId="0" fontId="111" fillId="0" borderId="0" xfId="0" applyFont="1" applyFill="1" applyBorder="1" applyAlignment="1">
      <alignment vertical="center"/>
    </xf>
    <xf numFmtId="0" fontId="87" fillId="0" borderId="0" xfId="0" applyFont="1"/>
    <xf numFmtId="0" fontId="81" fillId="0" borderId="0" xfId="0" applyFont="1" applyFill="1"/>
    <xf numFmtId="0" fontId="81" fillId="0" borderId="0" xfId="0" applyFont="1"/>
    <xf numFmtId="165" fontId="112" fillId="0" borderId="0" xfId="8" applyFont="1" applyAlignment="1"/>
    <xf numFmtId="165" fontId="20" fillId="0" borderId="0" xfId="9" applyFont="1" applyFill="1" applyAlignment="1" applyProtection="1">
      <alignment vertical="center"/>
    </xf>
    <xf numFmtId="170" fontId="7" fillId="0" borderId="0" xfId="1" applyNumberFormat="1" applyFont="1" applyFill="1" applyBorder="1" applyAlignment="1" applyProtection="1">
      <alignment vertical="center"/>
    </xf>
    <xf numFmtId="170" fontId="7" fillId="0" borderId="0" xfId="1" applyNumberFormat="1" applyFont="1" applyFill="1" applyAlignment="1" applyProtection="1">
      <alignment vertical="center"/>
    </xf>
    <xf numFmtId="165" fontId="114" fillId="0" borderId="0" xfId="9" applyFont="1" applyProtection="1"/>
    <xf numFmtId="165" fontId="114" fillId="0" borderId="0" xfId="5" applyFont="1" applyProtection="1"/>
    <xf numFmtId="165" fontId="114" fillId="0" borderId="0" xfId="9" applyFont="1" applyAlignment="1" applyProtection="1">
      <alignment vertical="center"/>
    </xf>
    <xf numFmtId="165" fontId="115" fillId="0" borderId="0" xfId="9" applyFont="1" applyProtection="1"/>
    <xf numFmtId="165" fontId="115" fillId="0" borderId="0" xfId="7" applyFont="1" applyAlignment="1" applyProtection="1">
      <alignment horizontal="right"/>
    </xf>
    <xf numFmtId="165" fontId="64" fillId="0" borderId="0" xfId="9" applyFont="1" applyProtection="1"/>
    <xf numFmtId="165" fontId="116" fillId="0" borderId="0" xfId="9" applyFont="1" applyAlignment="1" applyProtection="1">
      <alignment horizontal="right"/>
    </xf>
    <xf numFmtId="165" fontId="116" fillId="0" borderId="0" xfId="9" applyFont="1" applyProtection="1"/>
    <xf numFmtId="165" fontId="115" fillId="0" borderId="0" xfId="5" applyFont="1" applyProtection="1"/>
    <xf numFmtId="165" fontId="64" fillId="0" borderId="0" xfId="5" applyFont="1" applyProtection="1"/>
    <xf numFmtId="165" fontId="116" fillId="0" borderId="0" xfId="5" applyFont="1" applyProtection="1"/>
    <xf numFmtId="165" fontId="115" fillId="0" borderId="0" xfId="9" applyFont="1" applyAlignment="1" applyProtection="1">
      <alignment horizontal="right"/>
    </xf>
    <xf numFmtId="165" fontId="64" fillId="0" borderId="0" xfId="5" applyFont="1" applyFill="1" applyProtection="1"/>
    <xf numFmtId="165" fontId="114" fillId="0" borderId="0" xfId="7" applyFont="1" applyProtection="1"/>
    <xf numFmtId="165" fontId="114" fillId="0" borderId="0" xfId="7" applyFont="1" applyFill="1" applyProtection="1"/>
    <xf numFmtId="165" fontId="115" fillId="0" borderId="0" xfId="7" applyFont="1" applyProtection="1"/>
    <xf numFmtId="165" fontId="64" fillId="0" borderId="0" xfId="3" applyFont="1" applyProtection="1"/>
    <xf numFmtId="165" fontId="114" fillId="0" borderId="0" xfId="4" applyFont="1" applyProtection="1"/>
    <xf numFmtId="165" fontId="114" fillId="0" borderId="0" xfId="4" applyFont="1" applyFill="1" applyProtection="1"/>
    <xf numFmtId="165" fontId="115" fillId="0" borderId="0" xfId="4" applyFont="1" applyProtection="1"/>
    <xf numFmtId="165" fontId="59" fillId="0" borderId="0" xfId="7" applyFont="1" applyAlignment="1" applyProtection="1">
      <alignment horizontal="right"/>
    </xf>
    <xf numFmtId="165" fontId="64" fillId="0" borderId="0" xfId="4" applyFont="1" applyProtection="1"/>
    <xf numFmtId="165" fontId="114" fillId="0" borderId="0" xfId="3" applyFont="1" applyProtection="1"/>
    <xf numFmtId="165" fontId="114" fillId="0" borderId="0" xfId="3" applyFont="1" applyFill="1" applyProtection="1"/>
    <xf numFmtId="165" fontId="115" fillId="0" borderId="0" xfId="3" applyFont="1" applyProtection="1"/>
    <xf numFmtId="165" fontId="108" fillId="0" borderId="0" xfId="8" applyFont="1" applyAlignment="1">
      <alignment horizontal="center" vertical="center" wrapText="1"/>
    </xf>
    <xf numFmtId="165" fontId="7" fillId="0" borderId="0" xfId="8" applyFont="1" applyBorder="1" applyAlignment="1">
      <alignment horizontal="left" vertical="top" wrapText="1"/>
    </xf>
    <xf numFmtId="165" fontId="108" fillId="0" borderId="0" xfId="8" applyFont="1" applyAlignment="1">
      <alignment horizontal="center"/>
    </xf>
    <xf numFmtId="165" fontId="15" fillId="0" borderId="14" xfId="8" applyFont="1" applyBorder="1" applyAlignment="1">
      <alignment horizontal="center"/>
    </xf>
    <xf numFmtId="165" fontId="7" fillId="0" borderId="0" xfId="8" applyFont="1" applyBorder="1" applyAlignment="1">
      <alignment horizontal="left" wrapText="1"/>
    </xf>
    <xf numFmtId="165" fontId="8" fillId="0" borderId="0" xfId="8" applyFont="1" applyAlignment="1">
      <alignment horizontal="left" vertical="top" wrapText="1"/>
    </xf>
    <xf numFmtId="165" fontId="77" fillId="2" borderId="0" xfId="9" applyFont="1" applyFill="1" applyBorder="1" applyAlignment="1" applyProtection="1">
      <alignment horizontal="center"/>
      <protection locked="0"/>
    </xf>
    <xf numFmtId="165" fontId="11" fillId="0" borderId="2" xfId="9" applyFont="1" applyBorder="1" applyAlignment="1" applyProtection="1">
      <alignment horizontal="center" vertical="center"/>
    </xf>
    <xf numFmtId="165" fontId="11" fillId="2" borderId="15" xfId="9" applyFont="1" applyFill="1" applyBorder="1" applyAlignment="1" applyProtection="1">
      <alignment horizontal="left" vertical="center"/>
      <protection locked="0"/>
    </xf>
    <xf numFmtId="165" fontId="11" fillId="2" borderId="14" xfId="9" applyFont="1" applyFill="1" applyBorder="1" applyAlignment="1" applyProtection="1">
      <alignment horizontal="left" vertical="center"/>
      <protection locked="0"/>
    </xf>
    <xf numFmtId="165" fontId="11" fillId="2" borderId="16" xfId="9" applyFont="1" applyFill="1" applyBorder="1" applyAlignment="1" applyProtection="1">
      <alignment horizontal="left" vertical="center"/>
      <protection locked="0"/>
    </xf>
    <xf numFmtId="172" fontId="11" fillId="2" borderId="15" xfId="9" quotePrefix="1" applyNumberFormat="1" applyFont="1" applyFill="1" applyBorder="1" applyAlignment="1" applyProtection="1">
      <alignment horizontal="center" vertical="center"/>
      <protection locked="0"/>
    </xf>
    <xf numFmtId="172" fontId="11" fillId="2" borderId="14" xfId="9" quotePrefix="1" applyNumberFormat="1" applyFont="1" applyFill="1" applyBorder="1" applyAlignment="1" applyProtection="1">
      <alignment horizontal="center" vertical="center"/>
      <protection locked="0"/>
    </xf>
    <xf numFmtId="172" fontId="11" fillId="2" borderId="16" xfId="9" quotePrefix="1" applyNumberFormat="1" applyFont="1" applyFill="1" applyBorder="1" applyAlignment="1" applyProtection="1">
      <alignment horizontal="center" vertical="center"/>
      <protection locked="0"/>
    </xf>
    <xf numFmtId="165" fontId="31" fillId="0" borderId="0" xfId="9" applyFont="1" applyBorder="1" applyAlignment="1" applyProtection="1">
      <alignment horizontal="center" vertical="center"/>
    </xf>
    <xf numFmtId="165" fontId="93" fillId="0" borderId="1" xfId="9" applyFont="1" applyBorder="1" applyAlignment="1" applyProtection="1">
      <alignment horizontal="center" vertical="center"/>
    </xf>
    <xf numFmtId="173" fontId="7" fillId="5" borderId="0" xfId="1" applyNumberFormat="1" applyFont="1" applyFill="1" applyBorder="1" applyAlignment="1" applyProtection="1">
      <alignment horizontal="center" vertical="center"/>
    </xf>
    <xf numFmtId="165" fontId="7" fillId="5" borderId="0" xfId="9" applyFont="1" applyFill="1" applyBorder="1" applyAlignment="1" applyProtection="1">
      <alignment horizontal="center" vertical="center"/>
    </xf>
    <xf numFmtId="37" fontId="7" fillId="5" borderId="0" xfId="9" applyNumberFormat="1" applyFont="1" applyFill="1" applyBorder="1" applyAlignment="1" applyProtection="1">
      <alignment horizontal="center" vertical="center"/>
    </xf>
    <xf numFmtId="165" fontId="11" fillId="0" borderId="1" xfId="9" applyFont="1" applyFill="1" applyBorder="1" applyAlignment="1" applyProtection="1">
      <alignment horizontal="left"/>
    </xf>
    <xf numFmtId="172" fontId="11" fillId="0" borderId="1" xfId="9" quotePrefix="1" applyNumberFormat="1" applyFont="1" applyFill="1" applyBorder="1" applyAlignment="1" applyProtection="1">
      <alignment horizontal="center"/>
    </xf>
    <xf numFmtId="165" fontId="11" fillId="0" borderId="2" xfId="9" applyFont="1" applyBorder="1" applyAlignment="1" applyProtection="1">
      <alignment horizontal="center"/>
    </xf>
    <xf numFmtId="165" fontId="18" fillId="0" borderId="1" xfId="9" applyFont="1" applyBorder="1" applyAlignment="1" applyProtection="1">
      <alignment horizontal="center"/>
    </xf>
    <xf numFmtId="165" fontId="11" fillId="0" borderId="0" xfId="5" applyFont="1" applyAlignment="1" applyProtection="1">
      <alignment horizontal="center"/>
    </xf>
    <xf numFmtId="165" fontId="93" fillId="0" borderId="1" xfId="9" applyFont="1" applyBorder="1" applyAlignment="1" applyProtection="1">
      <alignment horizontal="center"/>
    </xf>
    <xf numFmtId="165" fontId="11" fillId="0" borderId="2" xfId="7" applyFont="1" applyBorder="1" applyAlignment="1" applyProtection="1">
      <alignment horizontal="center"/>
    </xf>
    <xf numFmtId="165" fontId="11" fillId="0" borderId="2" xfId="6" applyFont="1" applyBorder="1" applyAlignment="1" applyProtection="1">
      <alignment horizontal="center"/>
    </xf>
    <xf numFmtId="165" fontId="11" fillId="0" borderId="2" xfId="4" applyFont="1" applyBorder="1" applyAlignment="1" applyProtection="1">
      <alignment horizontal="center"/>
    </xf>
    <xf numFmtId="0" fontId="111" fillId="0" borderId="17" xfId="0" applyFont="1" applyFill="1" applyBorder="1" applyAlignment="1">
      <alignment horizontal="center" vertical="center"/>
    </xf>
    <xf numFmtId="0" fontId="47" fillId="0" borderId="0" xfId="0" applyFont="1" applyFill="1" applyAlignment="1">
      <alignment horizontal="left" vertical="top" wrapText="1"/>
    </xf>
    <xf numFmtId="170" fontId="83" fillId="0" borderId="0" xfId="1" applyNumberFormat="1" applyFont="1" applyProtection="1"/>
    <xf numFmtId="170" fontId="84" fillId="0" borderId="0" xfId="1" applyNumberFormat="1" applyFont="1" applyAlignment="1" applyProtection="1">
      <alignment vertical="center"/>
    </xf>
    <xf numFmtId="170" fontId="85" fillId="0" borderId="0" xfId="1" applyNumberFormat="1" applyFont="1" applyAlignment="1" applyProtection="1">
      <alignment vertical="center"/>
    </xf>
    <xf numFmtId="170" fontId="85" fillId="0" borderId="0" xfId="1" applyNumberFormat="1" applyFont="1" applyAlignment="1" applyProtection="1">
      <alignment horizontal="right" vertical="center"/>
    </xf>
    <xf numFmtId="165" fontId="118" fillId="0" borderId="0" xfId="9" applyFont="1" applyAlignment="1" applyProtection="1">
      <alignment vertical="center"/>
    </xf>
    <xf numFmtId="170" fontId="84" fillId="0" borderId="0" xfId="1" applyNumberFormat="1" applyFont="1" applyAlignment="1" applyProtection="1">
      <alignment horizontal="right" vertical="center"/>
    </xf>
    <xf numFmtId="165" fontId="84" fillId="0" borderId="0" xfId="9" applyFont="1" applyAlignment="1" applyProtection="1">
      <alignment horizontal="left" vertical="center"/>
    </xf>
    <xf numFmtId="171" fontId="84" fillId="0" borderId="0" xfId="1" applyNumberFormat="1" applyFont="1" applyAlignment="1" applyProtection="1">
      <alignment vertical="center"/>
    </xf>
    <xf numFmtId="165" fontId="119" fillId="0" borderId="0" xfId="9" applyFont="1" applyAlignment="1" applyProtection="1">
      <alignment horizontal="right" vertical="center"/>
    </xf>
    <xf numFmtId="167" fontId="84" fillId="0" borderId="0" xfId="10" applyNumberFormat="1" applyFont="1" applyAlignment="1" applyProtection="1">
      <alignment vertical="center"/>
    </xf>
    <xf numFmtId="167" fontId="84" fillId="0" borderId="0" xfId="10" applyNumberFormat="1" applyFont="1" applyAlignment="1" applyProtection="1">
      <alignment horizontal="right" vertical="center"/>
    </xf>
    <xf numFmtId="170" fontId="84" fillId="0" borderId="0" xfId="1" applyNumberFormat="1" applyFont="1" applyFill="1" applyBorder="1" applyAlignment="1" applyProtection="1">
      <alignment vertical="center"/>
    </xf>
    <xf numFmtId="170" fontId="84" fillId="0" borderId="0" xfId="1" applyNumberFormat="1" applyFont="1" applyFill="1" applyBorder="1" applyAlignment="1" applyProtection="1">
      <alignment horizontal="right" vertical="center"/>
    </xf>
    <xf numFmtId="0" fontId="84" fillId="0" borderId="0" xfId="0" applyFont="1" applyAlignment="1" applyProtection="1">
      <alignment horizontal="left"/>
    </xf>
    <xf numFmtId="165" fontId="119" fillId="0" borderId="0" xfId="9" applyFont="1" applyAlignment="1" applyProtection="1">
      <alignment vertical="center"/>
    </xf>
    <xf numFmtId="167" fontId="84" fillId="0" borderId="0" xfId="10" applyNumberFormat="1" applyFont="1" applyFill="1" applyBorder="1" applyAlignment="1" applyProtection="1">
      <alignment horizontal="right" vertical="center"/>
    </xf>
    <xf numFmtId="167" fontId="84" fillId="0" borderId="0" xfId="10" applyNumberFormat="1" applyFont="1" applyFill="1" applyBorder="1" applyAlignment="1" applyProtection="1">
      <alignment vertical="center"/>
    </xf>
    <xf numFmtId="165" fontId="119" fillId="0" borderId="0" xfId="9" applyFont="1" applyFill="1" applyBorder="1" applyAlignment="1" applyProtection="1">
      <alignment vertical="center"/>
    </xf>
    <xf numFmtId="165" fontId="84" fillId="0" borderId="0" xfId="9" applyFont="1" applyFill="1" applyBorder="1" applyAlignment="1" applyProtection="1">
      <alignment horizontal="left" vertical="center"/>
    </xf>
    <xf numFmtId="165" fontId="118" fillId="0" borderId="0" xfId="9" applyFont="1" applyFill="1" applyBorder="1" applyAlignment="1" applyProtection="1">
      <alignment vertical="center"/>
    </xf>
    <xf numFmtId="165" fontId="118" fillId="0" borderId="0" xfId="9" applyFont="1" applyAlignment="1" applyProtection="1">
      <alignment horizontal="right" vertical="center"/>
    </xf>
    <xf numFmtId="165" fontId="118" fillId="0" borderId="0" xfId="5" applyFont="1" applyProtection="1"/>
    <xf numFmtId="165" fontId="118" fillId="0" borderId="0" xfId="9" applyFont="1" applyProtection="1"/>
    <xf numFmtId="165" fontId="119" fillId="0" borderId="0" xfId="9" applyFont="1" applyProtection="1"/>
    <xf numFmtId="170" fontId="85" fillId="0" borderId="0" xfId="1" applyNumberFormat="1" applyFont="1" applyProtection="1"/>
    <xf numFmtId="165" fontId="119" fillId="0" borderId="0" xfId="7" applyFont="1" applyAlignment="1" applyProtection="1">
      <alignment horizontal="right"/>
    </xf>
    <xf numFmtId="170" fontId="84" fillId="0" borderId="0" xfId="1" applyNumberFormat="1" applyFont="1" applyProtection="1"/>
    <xf numFmtId="170" fontId="120" fillId="0" borderId="0" xfId="1" applyNumberFormat="1" applyFont="1" applyAlignment="1" applyProtection="1">
      <alignment horizontal="right"/>
    </xf>
    <xf numFmtId="170" fontId="120" fillId="0" borderId="0" xfId="1" applyNumberFormat="1" applyFont="1" applyProtection="1"/>
    <xf numFmtId="165" fontId="120" fillId="0" borderId="0" xfId="9" applyFont="1" applyAlignment="1" applyProtection="1">
      <alignment horizontal="right"/>
    </xf>
    <xf numFmtId="165" fontId="120" fillId="0" borderId="0" xfId="9" applyFont="1" applyProtection="1"/>
    <xf numFmtId="165" fontId="121" fillId="0" borderId="0" xfId="9" applyFont="1" applyProtection="1"/>
    <xf numFmtId="170" fontId="122" fillId="0" borderId="0" xfId="1" applyNumberFormat="1" applyFont="1" applyProtection="1"/>
    <xf numFmtId="165" fontId="118" fillId="0" borderId="0" xfId="9" applyFont="1" applyAlignment="1" applyProtection="1">
      <alignment horizontal="left"/>
    </xf>
    <xf numFmtId="170" fontId="84" fillId="0" borderId="0" xfId="1" applyNumberFormat="1" applyFont="1" applyAlignment="1" applyProtection="1">
      <alignment horizontal="right"/>
    </xf>
    <xf numFmtId="170" fontId="84" fillId="0" borderId="0" xfId="1" applyNumberFormat="1" applyFont="1" applyFill="1" applyProtection="1"/>
    <xf numFmtId="165" fontId="84" fillId="0" borderId="0" xfId="9" applyFont="1" applyAlignment="1" applyProtection="1">
      <alignment horizontal="right"/>
    </xf>
    <xf numFmtId="170" fontId="84" fillId="0" borderId="0" xfId="1" applyNumberFormat="1" applyFont="1" applyFill="1" applyAlignment="1" applyProtection="1">
      <alignment horizontal="right"/>
    </xf>
    <xf numFmtId="165" fontId="118" fillId="0" borderId="0" xfId="9" applyFont="1" applyAlignment="1" applyProtection="1">
      <alignment horizontal="right"/>
    </xf>
    <xf numFmtId="165" fontId="85" fillId="0" borderId="0" xfId="5" applyFont="1" applyProtection="1"/>
    <xf numFmtId="170" fontId="85" fillId="0" borderId="0" xfId="1" applyNumberFormat="1" applyFont="1" applyAlignment="1" applyProtection="1">
      <alignment horizontal="right"/>
    </xf>
    <xf numFmtId="165" fontId="84" fillId="0" borderId="0" xfId="5" applyFont="1" applyProtection="1"/>
    <xf numFmtId="165" fontId="84" fillId="0" borderId="0" xfId="9" applyFont="1" applyAlignment="1" applyProtection="1">
      <alignment horizontal="left"/>
    </xf>
    <xf numFmtId="165" fontId="120" fillId="0" borderId="0" xfId="5" applyFont="1" applyProtection="1"/>
    <xf numFmtId="165" fontId="83" fillId="0" borderId="0" xfId="7" applyFont="1" applyProtection="1"/>
    <xf numFmtId="165" fontId="83" fillId="0" borderId="0" xfId="7" applyFont="1" applyFill="1" applyProtection="1"/>
    <xf numFmtId="170" fontId="83" fillId="0" borderId="0" xfId="1" applyNumberFormat="1" applyFont="1" applyFill="1" applyProtection="1"/>
    <xf numFmtId="165" fontId="85" fillId="0" borderId="0" xfId="7" applyFont="1" applyProtection="1"/>
    <xf numFmtId="170" fontId="123" fillId="0" borderId="0" xfId="1" applyNumberFormat="1" applyFont="1" applyProtection="1"/>
    <xf numFmtId="165" fontId="84" fillId="0" borderId="0" xfId="7" applyFont="1" applyProtection="1"/>
    <xf numFmtId="165" fontId="83" fillId="0" borderId="0" xfId="6" applyFont="1" applyProtection="1"/>
    <xf numFmtId="165" fontId="84" fillId="0" borderId="0" xfId="6" applyFont="1" applyProtection="1"/>
    <xf numFmtId="165" fontId="83" fillId="0" borderId="0" xfId="6" applyFont="1" applyFill="1" applyProtection="1"/>
    <xf numFmtId="165" fontId="83" fillId="0" borderId="0" xfId="7" applyFont="1" applyAlignment="1" applyProtection="1">
      <alignment horizontal="right"/>
    </xf>
    <xf numFmtId="165" fontId="85" fillId="0" borderId="0" xfId="6" applyFont="1" applyProtection="1"/>
    <xf numFmtId="165" fontId="84" fillId="0" borderId="0" xfId="3" applyFont="1" applyProtection="1"/>
    <xf numFmtId="165" fontId="120" fillId="0" borderId="0" xfId="7" applyFont="1" applyAlignment="1" applyProtection="1">
      <alignment horizontal="right"/>
    </xf>
    <xf numFmtId="165" fontId="120" fillId="0" borderId="0" xfId="7" applyFont="1" applyProtection="1"/>
    <xf numFmtId="43" fontId="84" fillId="0" borderId="0" xfId="1" applyNumberFormat="1" applyFont="1" applyProtection="1"/>
    <xf numFmtId="43" fontId="84" fillId="0" borderId="0" xfId="1" applyNumberFormat="1" applyFont="1" applyAlignment="1" applyProtection="1">
      <alignment horizontal="right"/>
    </xf>
    <xf numFmtId="165" fontId="83" fillId="0" borderId="0" xfId="4" applyFont="1" applyProtection="1"/>
    <xf numFmtId="165" fontId="83" fillId="0" borderId="0" xfId="4" applyFont="1" applyFill="1" applyProtection="1"/>
    <xf numFmtId="165" fontId="85" fillId="0" borderId="0" xfId="4" applyFont="1" applyProtection="1"/>
    <xf numFmtId="165" fontId="117" fillId="0" borderId="0" xfId="7" applyFont="1" applyAlignment="1" applyProtection="1">
      <alignment horizontal="right"/>
    </xf>
    <xf numFmtId="165" fontId="84" fillId="0" borderId="0" xfId="4" applyFont="1" applyProtection="1"/>
    <xf numFmtId="165" fontId="120" fillId="0" borderId="0" xfId="4" applyFont="1" applyAlignment="1" applyProtection="1">
      <alignment horizontal="right"/>
    </xf>
    <xf numFmtId="165" fontId="124" fillId="0" borderId="0" xfId="4" applyFont="1" applyProtection="1"/>
    <xf numFmtId="171" fontId="84" fillId="0" borderId="0" xfId="1" applyNumberFormat="1" applyFont="1" applyProtection="1"/>
    <xf numFmtId="171" fontId="84" fillId="0" borderId="0" xfId="1" applyNumberFormat="1" applyFont="1" applyAlignment="1" applyProtection="1">
      <alignment horizontal="right"/>
    </xf>
    <xf numFmtId="165" fontId="84" fillId="0" borderId="0" xfId="4" applyFont="1" applyFill="1" applyProtection="1"/>
    <xf numFmtId="171" fontId="84" fillId="0" borderId="0" xfId="1" applyNumberFormat="1" applyFont="1" applyFill="1" applyAlignment="1" applyProtection="1">
      <alignment horizontal="right"/>
    </xf>
    <xf numFmtId="171" fontId="84" fillId="0" borderId="0" xfId="1" applyNumberFormat="1" applyFont="1" applyFill="1" applyProtection="1"/>
    <xf numFmtId="165" fontId="125" fillId="0" borderId="0" xfId="9" applyFont="1" applyAlignment="1" applyProtection="1">
      <alignment horizontal="right"/>
    </xf>
    <xf numFmtId="165" fontId="125" fillId="0" borderId="0" xfId="9" applyFont="1" applyProtection="1"/>
    <xf numFmtId="170" fontId="124" fillId="0" borderId="0" xfId="1" applyNumberFormat="1" applyFont="1" applyAlignment="1" applyProtection="1">
      <alignment horizontal="right"/>
    </xf>
    <xf numFmtId="165" fontId="125" fillId="0" borderId="0" xfId="9" quotePrefix="1" applyFont="1" applyProtection="1"/>
    <xf numFmtId="165" fontId="83" fillId="0" borderId="0" xfId="3" applyFont="1" applyProtection="1"/>
    <xf numFmtId="165" fontId="83" fillId="0" borderId="0" xfId="3" applyFont="1" applyFill="1" applyProtection="1"/>
    <xf numFmtId="165" fontId="85" fillId="0" borderId="0" xfId="3" applyFont="1" applyProtection="1"/>
  </cellXfs>
  <cellStyles count="29">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171450</xdr:rowOff>
    </xdr:from>
    <xdr:to>
      <xdr:col>2</xdr:col>
      <xdr:colOff>752475</xdr:colOff>
      <xdr:row>2</xdr:row>
      <xdr:rowOff>39946</xdr:rowOff>
    </xdr:to>
    <xdr:pic>
      <xdr:nvPicPr>
        <xdr:cNvPr id="3" name="Picture 2">
          <a:extLst>
            <a:ext uri="{FF2B5EF4-FFF2-40B4-BE49-F238E27FC236}">
              <a16:creationId xmlns:a16="http://schemas.microsoft.com/office/drawing/2014/main" id="{D5016151-3401-4442-A5A9-31563D23A16B}"/>
            </a:ext>
          </a:extLst>
        </xdr:cNvPr>
        <xdr:cNvPicPr>
          <a:picLocks noChangeAspect="1"/>
        </xdr:cNvPicPr>
      </xdr:nvPicPr>
      <xdr:blipFill>
        <a:blip xmlns:r="http://schemas.openxmlformats.org/officeDocument/2006/relationships" r:embed="rId1"/>
        <a:stretch>
          <a:fillRect/>
        </a:stretch>
      </xdr:blipFill>
      <xdr:spPr>
        <a:xfrm>
          <a:off x="47625" y="171450"/>
          <a:ext cx="1990725" cy="373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123825</xdr:rowOff>
    </xdr:from>
    <xdr:to>
      <xdr:col>2</xdr:col>
      <xdr:colOff>117475</xdr:colOff>
      <xdr:row>0</xdr:row>
      <xdr:rowOff>123825</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384175" y="123825"/>
          <a:ext cx="21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145254</xdr:rowOff>
    </xdr:from>
    <xdr:to>
      <xdr:col>2</xdr:col>
      <xdr:colOff>104775</xdr:colOff>
      <xdr:row>0</xdr:row>
      <xdr:rowOff>145254</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1488" y="145254"/>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2:N261"/>
  <sheetViews>
    <sheetView showGridLines="0" tabSelected="1" zoomScaleNormal="100" zoomScalePageLayoutView="125" workbookViewId="0">
      <selection activeCell="A5" sqref="A5:M5"/>
    </sheetView>
  </sheetViews>
  <sheetFormatPr defaultColWidth="12.42578125" defaultRowHeight="15.75" x14ac:dyDescent="0.25"/>
  <cols>
    <col min="1" max="1" width="14.42578125" style="530" customWidth="1"/>
    <col min="2" max="2" width="4.85546875" style="530" customWidth="1"/>
    <col min="3" max="3" width="13.85546875" style="530" customWidth="1"/>
    <col min="4" max="4" width="6" style="530" customWidth="1"/>
    <col min="5" max="5" width="9.42578125" style="530" customWidth="1"/>
    <col min="6" max="6" width="9" style="530" customWidth="1"/>
    <col min="7" max="7" width="16.5703125" style="530" customWidth="1"/>
    <col min="8" max="8" width="4.85546875" style="530" customWidth="1"/>
    <col min="9" max="9" width="12.42578125" style="530"/>
    <col min="10" max="10" width="4.42578125" style="530" customWidth="1"/>
    <col min="11" max="11" width="10" style="530" customWidth="1"/>
    <col min="12" max="12" width="3.42578125" style="530" customWidth="1"/>
    <col min="13" max="13" width="22.42578125" style="533" customWidth="1"/>
    <col min="14" max="14" width="10" style="533" customWidth="1"/>
    <col min="15" max="16384" width="12.42578125" style="530"/>
  </cols>
  <sheetData>
    <row r="2" spans="1:14" ht="24" customHeight="1" x14ac:dyDescent="0.4">
      <c r="A2" s="535"/>
      <c r="B2" s="531"/>
      <c r="C2" s="536"/>
      <c r="D2" s="763" t="s">
        <v>537</v>
      </c>
      <c r="E2" s="531"/>
      <c r="F2" s="538"/>
      <c r="G2" s="538"/>
      <c r="H2" s="538"/>
      <c r="I2" s="531"/>
      <c r="J2" s="531"/>
      <c r="K2" s="531"/>
      <c r="L2" s="531"/>
    </row>
    <row r="3" spans="1:14" x14ac:dyDescent="0.25">
      <c r="A3" s="531"/>
      <c r="B3" s="531"/>
      <c r="C3" s="531"/>
      <c r="D3" s="537"/>
      <c r="E3" s="535"/>
      <c r="F3" s="538"/>
      <c r="G3" s="538"/>
      <c r="H3" s="538"/>
      <c r="I3" s="531"/>
      <c r="J3" s="531"/>
    </row>
    <row r="5" spans="1:14" s="590" customFormat="1" ht="45.75" customHeight="1" x14ac:dyDescent="0.25">
      <c r="A5" s="792" t="s">
        <v>522</v>
      </c>
      <c r="B5" s="792"/>
      <c r="C5" s="792"/>
      <c r="D5" s="792"/>
      <c r="E5" s="792"/>
      <c r="F5" s="792"/>
      <c r="G5" s="792"/>
      <c r="H5" s="792"/>
      <c r="I5" s="792"/>
      <c r="J5" s="792"/>
      <c r="K5" s="792"/>
      <c r="L5" s="792"/>
      <c r="M5" s="792"/>
      <c r="N5" s="589"/>
    </row>
    <row r="6" spans="1:14" x14ac:dyDescent="0.25">
      <c r="A6" s="794"/>
      <c r="B6" s="794"/>
      <c r="C6" s="794"/>
      <c r="D6" s="794"/>
      <c r="E6" s="794"/>
      <c r="F6" s="794"/>
      <c r="G6" s="794"/>
      <c r="H6" s="794"/>
      <c r="I6" s="794"/>
      <c r="J6" s="794"/>
      <c r="K6" s="794"/>
      <c r="L6" s="794"/>
      <c r="M6" s="794"/>
      <c r="N6" s="539"/>
    </row>
    <row r="7" spans="1:14" x14ac:dyDescent="0.25">
      <c r="A7" s="755" t="s">
        <v>69</v>
      </c>
    </row>
    <row r="8" spans="1:14" x14ac:dyDescent="0.25">
      <c r="A8" s="532" t="s">
        <v>520</v>
      </c>
    </row>
    <row r="9" spans="1:14" x14ac:dyDescent="0.25">
      <c r="A9" s="532" t="s">
        <v>521</v>
      </c>
    </row>
    <row r="10" spans="1:14" x14ac:dyDescent="0.25">
      <c r="A10" s="532" t="s">
        <v>538</v>
      </c>
    </row>
    <row r="11" spans="1:14" ht="6" customHeight="1" x14ac:dyDescent="0.25"/>
    <row r="12" spans="1:14" x14ac:dyDescent="0.25">
      <c r="A12" s="798" t="s">
        <v>304</v>
      </c>
      <c r="B12" s="798"/>
      <c r="C12" s="798"/>
      <c r="D12" s="798"/>
      <c r="E12" s="798"/>
      <c r="F12" s="798"/>
      <c r="G12" s="798"/>
      <c r="H12" s="798"/>
      <c r="I12" s="798"/>
      <c r="J12" s="798"/>
      <c r="K12" s="798"/>
      <c r="L12" s="798"/>
      <c r="M12" s="798"/>
    </row>
    <row r="13" spans="1:14" ht="6" customHeight="1" x14ac:dyDescent="0.25"/>
    <row r="14" spans="1:14" x14ac:dyDescent="0.25">
      <c r="A14" s="550" t="s">
        <v>325</v>
      </c>
      <c r="B14" s="533"/>
      <c r="C14" s="533"/>
      <c r="D14" s="533"/>
      <c r="E14" s="533"/>
      <c r="F14" s="533"/>
      <c r="G14" s="533"/>
      <c r="H14" s="533"/>
      <c r="I14" s="533"/>
      <c r="J14" s="533"/>
      <c r="K14" s="533"/>
      <c r="L14" s="533"/>
    </row>
    <row r="15" spans="1:14" ht="63" customHeight="1" x14ac:dyDescent="0.25">
      <c r="A15" s="796" t="s">
        <v>495</v>
      </c>
      <c r="B15" s="796"/>
      <c r="C15" s="796"/>
      <c r="D15" s="796"/>
      <c r="E15" s="796"/>
      <c r="F15" s="796"/>
      <c r="G15" s="796"/>
      <c r="H15" s="796"/>
      <c r="I15" s="796"/>
      <c r="J15" s="796"/>
      <c r="K15" s="796"/>
      <c r="L15" s="796"/>
      <c r="M15" s="796"/>
    </row>
    <row r="16" spans="1:14" x14ac:dyDescent="0.25">
      <c r="A16" s="533"/>
      <c r="B16" s="533"/>
      <c r="C16" s="533"/>
      <c r="D16" s="533"/>
      <c r="E16" s="550" t="s">
        <v>71</v>
      </c>
      <c r="F16" s="548"/>
      <c r="G16" s="548"/>
      <c r="H16" s="548"/>
      <c r="I16" s="548"/>
      <c r="J16" s="551" t="s">
        <v>70</v>
      </c>
      <c r="K16" s="540"/>
      <c r="L16" s="533"/>
    </row>
    <row r="17" spans="1:14" x14ac:dyDescent="0.25">
      <c r="A17" s="533"/>
      <c r="B17" s="533"/>
      <c r="C17" s="533"/>
      <c r="D17" s="533"/>
      <c r="E17" s="541" t="s">
        <v>204</v>
      </c>
      <c r="F17" s="533"/>
      <c r="G17" s="533"/>
      <c r="H17" s="533"/>
      <c r="I17" s="533"/>
      <c r="J17" s="542">
        <v>1</v>
      </c>
      <c r="K17" s="533"/>
      <c r="L17" s="533"/>
    </row>
    <row r="18" spans="1:14" x14ac:dyDescent="0.25">
      <c r="A18" s="533"/>
      <c r="B18" s="533"/>
      <c r="C18" s="533"/>
      <c r="D18" s="533"/>
      <c r="E18" s="541" t="s">
        <v>90</v>
      </c>
      <c r="F18" s="533"/>
      <c r="G18" s="533"/>
      <c r="H18" s="533"/>
      <c r="I18" s="533"/>
      <c r="J18" s="542">
        <v>2</v>
      </c>
      <c r="K18" s="533"/>
      <c r="L18" s="533"/>
    </row>
    <row r="19" spans="1:14" x14ac:dyDescent="0.25">
      <c r="A19" s="533"/>
      <c r="B19" s="533"/>
      <c r="C19" s="533"/>
      <c r="D19" s="533"/>
      <c r="E19" s="541" t="s">
        <v>91</v>
      </c>
      <c r="F19" s="533"/>
      <c r="G19" s="533"/>
      <c r="H19" s="533"/>
      <c r="I19" s="533"/>
      <c r="J19" s="542">
        <v>3</v>
      </c>
      <c r="K19" s="533"/>
      <c r="L19" s="533"/>
    </row>
    <row r="20" spans="1:14" x14ac:dyDescent="0.25">
      <c r="A20" s="533"/>
      <c r="B20" s="533"/>
      <c r="C20" s="533"/>
      <c r="D20" s="533"/>
      <c r="E20" s="541" t="s">
        <v>92</v>
      </c>
      <c r="F20" s="533"/>
      <c r="G20" s="533"/>
      <c r="H20" s="533"/>
      <c r="I20" s="533"/>
      <c r="J20" s="542">
        <v>4</v>
      </c>
      <c r="K20" s="533"/>
      <c r="L20" s="533"/>
    </row>
    <row r="21" spans="1:14" x14ac:dyDescent="0.25">
      <c r="A21" s="533"/>
      <c r="B21" s="533"/>
      <c r="C21" s="533"/>
      <c r="D21" s="533"/>
      <c r="E21" s="541" t="s">
        <v>93</v>
      </c>
      <c r="F21" s="533"/>
      <c r="G21" s="533"/>
      <c r="H21" s="533"/>
      <c r="I21" s="533"/>
      <c r="J21" s="542">
        <v>5</v>
      </c>
      <c r="K21" s="533"/>
      <c r="L21" s="533"/>
    </row>
    <row r="22" spans="1:14" x14ac:dyDescent="0.25">
      <c r="A22" s="533"/>
      <c r="B22" s="533"/>
      <c r="C22" s="533"/>
      <c r="D22" s="533"/>
      <c r="E22" s="541" t="s">
        <v>89</v>
      </c>
      <c r="F22" s="533"/>
      <c r="G22" s="533"/>
      <c r="H22" s="533"/>
      <c r="I22" s="533"/>
      <c r="J22" s="542">
        <v>6</v>
      </c>
      <c r="K22" s="533"/>
      <c r="L22" s="533"/>
    </row>
    <row r="23" spans="1:14" ht="33.950000000000003" customHeight="1" x14ac:dyDescent="0.25">
      <c r="A23" s="796" t="s">
        <v>516</v>
      </c>
      <c r="B23" s="796"/>
      <c r="C23" s="796"/>
      <c r="D23" s="796"/>
      <c r="E23" s="796"/>
      <c r="F23" s="796"/>
      <c r="G23" s="796"/>
      <c r="H23" s="796"/>
      <c r="I23" s="796"/>
      <c r="J23" s="796"/>
      <c r="K23" s="796"/>
      <c r="L23" s="796"/>
      <c r="M23" s="796"/>
    </row>
    <row r="25" spans="1:14" x14ac:dyDescent="0.25">
      <c r="A25" s="755" t="s">
        <v>72</v>
      </c>
    </row>
    <row r="26" spans="1:14" x14ac:dyDescent="0.25">
      <c r="A26" s="532" t="s">
        <v>75</v>
      </c>
    </row>
    <row r="27" spans="1:14" ht="6" customHeight="1" x14ac:dyDescent="0.25"/>
    <row r="28" spans="1:14" x14ac:dyDescent="0.25">
      <c r="A28" s="543"/>
      <c r="B28" s="544"/>
      <c r="C28" s="545"/>
      <c r="D28" s="545"/>
      <c r="E28" s="546" t="s">
        <v>2</v>
      </c>
      <c r="F28" s="545"/>
      <c r="G28" s="795" t="s">
        <v>21</v>
      </c>
      <c r="H28" s="795"/>
      <c r="I28" s="795"/>
      <c r="J28" s="545"/>
      <c r="K28" s="546" t="s">
        <v>4</v>
      </c>
      <c r="L28" s="545"/>
      <c r="M28" s="547" t="s">
        <v>5</v>
      </c>
      <c r="N28" s="548"/>
    </row>
    <row r="29" spans="1:14" x14ac:dyDescent="0.25">
      <c r="A29" s="549"/>
      <c r="B29" s="533"/>
      <c r="C29" s="550" t="s">
        <v>22</v>
      </c>
      <c r="D29" s="548"/>
      <c r="E29" s="551" t="s">
        <v>6</v>
      </c>
      <c r="F29" s="548"/>
      <c r="G29" s="551" t="s">
        <v>6</v>
      </c>
      <c r="H29" s="548"/>
      <c r="I29" s="551" t="s">
        <v>7</v>
      </c>
      <c r="J29" s="548"/>
      <c r="K29" s="551" t="s">
        <v>32</v>
      </c>
      <c r="L29" s="548"/>
      <c r="M29" s="552" t="s">
        <v>9</v>
      </c>
      <c r="N29" s="548"/>
    </row>
    <row r="30" spans="1:14" x14ac:dyDescent="0.25">
      <c r="A30" s="549"/>
      <c r="B30" s="533"/>
      <c r="C30" s="548"/>
      <c r="D30" s="548"/>
      <c r="E30" s="548"/>
      <c r="F30" s="548"/>
      <c r="G30" s="548"/>
      <c r="H30" s="548"/>
      <c r="I30" s="548"/>
      <c r="J30" s="548"/>
      <c r="K30" s="548"/>
      <c r="L30" s="548"/>
      <c r="M30" s="553"/>
      <c r="N30" s="548"/>
    </row>
    <row r="31" spans="1:14" x14ac:dyDescent="0.25">
      <c r="A31" s="554"/>
      <c r="B31" s="555"/>
      <c r="C31" s="556" t="s">
        <v>23</v>
      </c>
      <c r="D31" s="557"/>
      <c r="E31" s="558">
        <v>0</v>
      </c>
      <c r="F31" s="559"/>
      <c r="G31" s="559">
        <v>0</v>
      </c>
      <c r="H31" s="557"/>
      <c r="I31" s="560" t="s">
        <v>24</v>
      </c>
      <c r="J31" s="557"/>
      <c r="K31" s="561">
        <v>0</v>
      </c>
      <c r="L31" s="557"/>
      <c r="M31" s="562" t="s">
        <v>25</v>
      </c>
      <c r="N31" s="548"/>
    </row>
    <row r="33" spans="1:6" x14ac:dyDescent="0.25">
      <c r="A33" s="563" t="s">
        <v>73</v>
      </c>
    </row>
    <row r="34" spans="1:6" x14ac:dyDescent="0.25">
      <c r="A34" s="564" t="s">
        <v>22</v>
      </c>
      <c r="D34" s="532" t="s">
        <v>526</v>
      </c>
    </row>
    <row r="35" spans="1:6" ht="6" customHeight="1" x14ac:dyDescent="0.25"/>
    <row r="36" spans="1:6" x14ac:dyDescent="0.25">
      <c r="A36" s="564" t="s">
        <v>26</v>
      </c>
      <c r="B36" s="565"/>
      <c r="D36" s="532" t="s">
        <v>330</v>
      </c>
    </row>
    <row r="37" spans="1:6" x14ac:dyDescent="0.25">
      <c r="A37" s="564" t="s">
        <v>6</v>
      </c>
      <c r="B37" s="565"/>
      <c r="D37" s="532" t="s">
        <v>331</v>
      </c>
    </row>
    <row r="38" spans="1:6" x14ac:dyDescent="0.25">
      <c r="D38" s="532" t="s">
        <v>389</v>
      </c>
    </row>
    <row r="39" spans="1:6" x14ac:dyDescent="0.25">
      <c r="D39" s="532" t="s">
        <v>332</v>
      </c>
    </row>
    <row r="40" spans="1:6" ht="6" customHeight="1" x14ac:dyDescent="0.25"/>
    <row r="41" spans="1:6" x14ac:dyDescent="0.25">
      <c r="D41" s="532" t="s">
        <v>78</v>
      </c>
    </row>
    <row r="42" spans="1:6" ht="6" customHeight="1" x14ac:dyDescent="0.25"/>
    <row r="43" spans="1:6" x14ac:dyDescent="0.25">
      <c r="D43" s="563" t="s">
        <v>27</v>
      </c>
      <c r="F43" s="566" t="s">
        <v>326</v>
      </c>
    </row>
    <row r="44" spans="1:6" ht="6" customHeight="1" x14ac:dyDescent="0.25"/>
    <row r="45" spans="1:6" x14ac:dyDescent="0.25">
      <c r="D45" s="563" t="s">
        <v>29</v>
      </c>
      <c r="F45" s="566" t="s">
        <v>327</v>
      </c>
    </row>
    <row r="46" spans="1:6" ht="6" customHeight="1" x14ac:dyDescent="0.25"/>
    <row r="47" spans="1:6" x14ac:dyDescent="0.25">
      <c r="D47" s="563" t="s">
        <v>30</v>
      </c>
      <c r="F47" s="566" t="s">
        <v>28</v>
      </c>
    </row>
    <row r="48" spans="1:6" ht="6" customHeight="1" x14ac:dyDescent="0.25"/>
    <row r="49" spans="1:13" x14ac:dyDescent="0.25">
      <c r="D49" s="531" t="s">
        <v>31</v>
      </c>
      <c r="F49" s="530" t="s">
        <v>328</v>
      </c>
    </row>
    <row r="50" spans="1:13" x14ac:dyDescent="0.25">
      <c r="F50" s="530" t="s">
        <v>329</v>
      </c>
    </row>
    <row r="51" spans="1:13" x14ac:dyDescent="0.25">
      <c r="F51" s="530" t="s">
        <v>79</v>
      </c>
    </row>
    <row r="52" spans="1:13" ht="6" customHeight="1" x14ac:dyDescent="0.25"/>
    <row r="53" spans="1:13" ht="33" customHeight="1" x14ac:dyDescent="0.25">
      <c r="A53" s="797" t="s">
        <v>333</v>
      </c>
      <c r="B53" s="797"/>
      <c r="C53" s="797"/>
      <c r="D53" s="796" t="s">
        <v>519</v>
      </c>
      <c r="E53" s="796"/>
      <c r="F53" s="796"/>
      <c r="G53" s="796"/>
      <c r="H53" s="796"/>
      <c r="I53" s="796"/>
      <c r="J53" s="796"/>
      <c r="K53" s="796"/>
      <c r="L53" s="796"/>
      <c r="M53" s="796"/>
    </row>
    <row r="54" spans="1:13" ht="30.95" customHeight="1" x14ac:dyDescent="0.25">
      <c r="A54" s="564"/>
      <c r="B54" s="565"/>
      <c r="C54" s="565"/>
      <c r="D54" s="796" t="s">
        <v>518</v>
      </c>
      <c r="E54" s="796"/>
      <c r="F54" s="796"/>
      <c r="G54" s="796"/>
      <c r="H54" s="796"/>
      <c r="I54" s="796"/>
      <c r="J54" s="796"/>
      <c r="K54" s="796"/>
      <c r="L54" s="796"/>
      <c r="M54" s="796"/>
    </row>
    <row r="55" spans="1:13" ht="6" customHeight="1" x14ac:dyDescent="0.25"/>
    <row r="56" spans="1:13" x14ac:dyDescent="0.25">
      <c r="A56" s="564" t="s">
        <v>77</v>
      </c>
      <c r="B56" s="565"/>
      <c r="D56" s="532" t="s">
        <v>527</v>
      </c>
    </row>
    <row r="57" spans="1:13" x14ac:dyDescent="0.25">
      <c r="A57" s="564" t="s">
        <v>32</v>
      </c>
      <c r="B57" s="565"/>
      <c r="D57" s="532" t="s">
        <v>334</v>
      </c>
    </row>
    <row r="58" spans="1:13" x14ac:dyDescent="0.25">
      <c r="D58" s="532" t="s">
        <v>335</v>
      </c>
    </row>
    <row r="59" spans="1:13" x14ac:dyDescent="0.25">
      <c r="D59" s="532" t="s">
        <v>336</v>
      </c>
    </row>
    <row r="60" spans="1:13" ht="6" customHeight="1" x14ac:dyDescent="0.25"/>
    <row r="61" spans="1:13" x14ac:dyDescent="0.25">
      <c r="A61" s="564" t="s">
        <v>108</v>
      </c>
      <c r="B61" s="565"/>
      <c r="D61" s="532" t="s">
        <v>337</v>
      </c>
    </row>
    <row r="63" spans="1:13" x14ac:dyDescent="0.25">
      <c r="A63" s="755" t="s">
        <v>76</v>
      </c>
    </row>
    <row r="64" spans="1:13" ht="54.75" customHeight="1" x14ac:dyDescent="0.25">
      <c r="A64" s="793" t="s">
        <v>528</v>
      </c>
      <c r="B64" s="793"/>
      <c r="C64" s="793"/>
      <c r="D64" s="793"/>
      <c r="E64" s="793"/>
      <c r="F64" s="793"/>
      <c r="G64" s="793"/>
      <c r="H64" s="793"/>
      <c r="I64" s="793"/>
      <c r="J64" s="793"/>
      <c r="K64" s="793"/>
      <c r="L64" s="793"/>
      <c r="M64" s="793"/>
    </row>
    <row r="65" spans="1:14" s="568" customFormat="1" x14ac:dyDescent="0.25">
      <c r="A65" s="523"/>
      <c r="B65" s="567"/>
      <c r="C65" s="567"/>
      <c r="D65" s="567"/>
      <c r="E65" s="567"/>
      <c r="F65" s="567"/>
      <c r="G65" s="567"/>
      <c r="H65" s="567"/>
      <c r="I65" s="567"/>
      <c r="J65" s="567"/>
      <c r="K65" s="567"/>
      <c r="L65" s="567"/>
      <c r="M65" s="567"/>
      <c r="N65" s="567"/>
    </row>
    <row r="66" spans="1:14" ht="62.1" customHeight="1" x14ac:dyDescent="0.25">
      <c r="A66" s="793" t="s">
        <v>496</v>
      </c>
      <c r="B66" s="793"/>
      <c r="C66" s="793"/>
      <c r="D66" s="793"/>
      <c r="E66" s="793"/>
      <c r="F66" s="793"/>
      <c r="G66" s="793"/>
      <c r="H66" s="793"/>
      <c r="I66" s="793"/>
      <c r="J66" s="793"/>
      <c r="K66" s="793"/>
      <c r="L66" s="793"/>
      <c r="M66" s="793"/>
    </row>
    <row r="67" spans="1:14" x14ac:dyDescent="0.25">
      <c r="A67" s="532"/>
    </row>
    <row r="68" spans="1:14" x14ac:dyDescent="0.25">
      <c r="A68" s="756" t="s">
        <v>529</v>
      </c>
      <c r="B68" s="756"/>
      <c r="C68" s="756"/>
      <c r="D68" s="756"/>
      <c r="E68" s="756"/>
      <c r="F68" s="756"/>
      <c r="G68" s="756"/>
      <c r="H68" s="569"/>
      <c r="I68" s="569"/>
    </row>
    <row r="69" spans="1:14" x14ac:dyDescent="0.25">
      <c r="A69" s="530" t="s">
        <v>517</v>
      </c>
    </row>
    <row r="70" spans="1:14" x14ac:dyDescent="0.25">
      <c r="A70" s="530" t="s">
        <v>74</v>
      </c>
    </row>
    <row r="71" spans="1:14" ht="6" customHeight="1" x14ac:dyDescent="0.25">
      <c r="A71" s="532"/>
    </row>
    <row r="72" spans="1:14" x14ac:dyDescent="0.25">
      <c r="A72" s="532"/>
      <c r="C72" s="530" t="s">
        <v>534</v>
      </c>
    </row>
    <row r="73" spans="1:14" x14ac:dyDescent="0.25">
      <c r="C73" s="530" t="s">
        <v>535</v>
      </c>
      <c r="D73" s="532"/>
    </row>
    <row r="74" spans="1:14" x14ac:dyDescent="0.25">
      <c r="C74" s="530" t="s">
        <v>530</v>
      </c>
      <c r="D74" s="532"/>
    </row>
    <row r="75" spans="1:14" x14ac:dyDescent="0.25">
      <c r="C75" s="530" t="s">
        <v>536</v>
      </c>
      <c r="D75" s="532"/>
    </row>
    <row r="76" spans="1:14" x14ac:dyDescent="0.25">
      <c r="A76" s="532"/>
      <c r="C76" s="530" t="s">
        <v>531</v>
      </c>
      <c r="F76" s="757"/>
    </row>
    <row r="252" spans="1:14" s="570" customFormat="1" x14ac:dyDescent="0.25">
      <c r="A252" s="524" t="s">
        <v>70</v>
      </c>
      <c r="B252" s="525" t="s">
        <v>71</v>
      </c>
      <c r="H252" s="524"/>
      <c r="M252" s="571"/>
      <c r="N252" s="571"/>
    </row>
    <row r="253" spans="1:14" s="570" customFormat="1" x14ac:dyDescent="0.25">
      <c r="A253" s="572">
        <v>1</v>
      </c>
      <c r="B253" s="573"/>
      <c r="H253" s="572"/>
      <c r="M253" s="571"/>
      <c r="N253" s="571"/>
    </row>
    <row r="254" spans="1:14" s="570" customFormat="1" x14ac:dyDescent="0.25">
      <c r="A254" s="572">
        <v>2</v>
      </c>
      <c r="B254" s="573" t="s">
        <v>204</v>
      </c>
      <c r="H254" s="572"/>
      <c r="M254" s="571"/>
      <c r="N254" s="571"/>
    </row>
    <row r="255" spans="1:14" s="570" customFormat="1" x14ac:dyDescent="0.25">
      <c r="A255" s="572">
        <v>3</v>
      </c>
      <c r="B255" s="573" t="s">
        <v>90</v>
      </c>
      <c r="H255" s="572"/>
      <c r="M255" s="571"/>
      <c r="N255" s="571"/>
    </row>
    <row r="256" spans="1:14" s="570" customFormat="1" x14ac:dyDescent="0.25">
      <c r="A256" s="572">
        <v>4</v>
      </c>
      <c r="B256" s="573" t="s">
        <v>91</v>
      </c>
      <c r="H256" s="572"/>
      <c r="M256" s="571"/>
      <c r="N256" s="571"/>
    </row>
    <row r="257" spans="1:14" s="570" customFormat="1" x14ac:dyDescent="0.25">
      <c r="A257" s="572">
        <v>5</v>
      </c>
      <c r="B257" s="573" t="s">
        <v>92</v>
      </c>
      <c r="H257" s="572"/>
      <c r="M257" s="571"/>
      <c r="N257" s="571"/>
    </row>
    <row r="258" spans="1:14" s="570" customFormat="1" x14ac:dyDescent="0.25">
      <c r="A258" s="572">
        <v>6</v>
      </c>
      <c r="B258" s="573" t="s">
        <v>93</v>
      </c>
      <c r="H258" s="572"/>
      <c r="M258" s="571"/>
      <c r="N258" s="571"/>
    </row>
    <row r="259" spans="1:14" s="570" customFormat="1" x14ac:dyDescent="0.25">
      <c r="A259" s="572">
        <v>7</v>
      </c>
      <c r="B259" s="573" t="s">
        <v>89</v>
      </c>
      <c r="H259" s="572"/>
      <c r="M259" s="571"/>
      <c r="N259" s="571"/>
    </row>
    <row r="260" spans="1:14" s="570" customFormat="1" x14ac:dyDescent="0.25">
      <c r="B260" s="573" t="s">
        <v>119</v>
      </c>
      <c r="H260" s="572"/>
      <c r="M260" s="571"/>
      <c r="N260" s="571"/>
    </row>
    <row r="261" spans="1:14" s="570" customFormat="1" x14ac:dyDescent="0.25">
      <c r="M261" s="571"/>
      <c r="N261" s="571"/>
    </row>
  </sheetData>
  <mergeCells count="11">
    <mergeCell ref="A5:M5"/>
    <mergeCell ref="A66:M66"/>
    <mergeCell ref="A6:M6"/>
    <mergeCell ref="G28:I28"/>
    <mergeCell ref="A15:M15"/>
    <mergeCell ref="A23:M23"/>
    <mergeCell ref="A53:C53"/>
    <mergeCell ref="D53:M53"/>
    <mergeCell ref="D54:M54"/>
    <mergeCell ref="A64:M64"/>
    <mergeCell ref="A12:M12"/>
  </mergeCells>
  <phoneticPr fontId="0" type="noConversion"/>
  <printOptions horizontalCentered="1" gridLinesSet="0"/>
  <pageMargins left="0.25" right="0.25" top="0.75" bottom="0.75" header="0.3" footer="0.3"/>
  <pageSetup scale="71" fitToHeight="0" orientation="portrait" horizontalDpi="4294967292" verticalDpi="4294967292" r:id="rId1"/>
  <headerFooter alignWithMargins="0"/>
  <rowBreaks count="2" manualBreakCount="2">
    <brk id="61" max="12" man="1"/>
    <brk id="76"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T21"/>
  <sheetViews>
    <sheetView zoomScaleNormal="100" workbookViewId="0">
      <selection sqref="A1:Q1"/>
    </sheetView>
  </sheetViews>
  <sheetFormatPr defaultRowHeight="15" x14ac:dyDescent="0.25"/>
  <cols>
    <col min="1" max="1" width="9.140625" style="761" customWidth="1"/>
    <col min="2" max="19" width="9.140625" style="761"/>
    <col min="20" max="16384" width="9.140625" style="762"/>
  </cols>
  <sheetData>
    <row r="1" spans="1:20" s="760" customFormat="1" ht="31.5" x14ac:dyDescent="0.25">
      <c r="A1" s="820" t="s">
        <v>480</v>
      </c>
      <c r="B1" s="820"/>
      <c r="C1" s="820"/>
      <c r="D1" s="820"/>
      <c r="E1" s="820"/>
      <c r="F1" s="820"/>
      <c r="G1" s="820"/>
      <c r="H1" s="820"/>
      <c r="I1" s="820"/>
      <c r="J1" s="820"/>
      <c r="K1" s="820"/>
      <c r="L1" s="820"/>
      <c r="M1" s="820"/>
      <c r="N1" s="820"/>
      <c r="O1" s="820"/>
      <c r="P1" s="820"/>
      <c r="Q1" s="820"/>
      <c r="R1" s="759"/>
      <c r="S1" s="759"/>
    </row>
    <row r="3" spans="1:20" ht="59.25" customHeight="1" x14ac:dyDescent="0.25">
      <c r="B3" s="821" t="s">
        <v>497</v>
      </c>
      <c r="C3" s="821"/>
      <c r="D3" s="821"/>
      <c r="E3" s="821"/>
      <c r="F3" s="821"/>
      <c r="G3" s="821"/>
      <c r="H3" s="821"/>
      <c r="I3" s="821"/>
      <c r="J3" s="821"/>
      <c r="K3" s="821"/>
      <c r="L3" s="821"/>
      <c r="M3" s="821"/>
      <c r="N3" s="821"/>
      <c r="O3" s="821"/>
      <c r="P3" s="821"/>
      <c r="Q3" s="821"/>
      <c r="R3" s="528"/>
      <c r="S3" s="528"/>
    </row>
    <row r="4" spans="1:20" ht="49.5" customHeight="1" x14ac:dyDescent="0.25">
      <c r="B4" s="821" t="s">
        <v>498</v>
      </c>
      <c r="C4" s="821"/>
      <c r="D4" s="821"/>
      <c r="E4" s="821"/>
      <c r="F4" s="821"/>
      <c r="G4" s="821"/>
      <c r="H4" s="821"/>
      <c r="I4" s="821"/>
      <c r="J4" s="821"/>
      <c r="K4" s="821"/>
      <c r="L4" s="821"/>
      <c r="M4" s="821"/>
      <c r="N4" s="821"/>
      <c r="O4" s="821"/>
      <c r="P4" s="821"/>
      <c r="Q4" s="821"/>
      <c r="R4" s="528"/>
      <c r="S4" s="528"/>
    </row>
    <row r="5" spans="1:20" ht="49.5" customHeight="1" x14ac:dyDescent="0.25">
      <c r="B5" s="821" t="s">
        <v>499</v>
      </c>
      <c r="C5" s="821"/>
      <c r="D5" s="821"/>
      <c r="E5" s="821"/>
      <c r="F5" s="821"/>
      <c r="G5" s="821"/>
      <c r="H5" s="821"/>
      <c r="I5" s="821"/>
      <c r="J5" s="821"/>
      <c r="K5" s="821"/>
      <c r="L5" s="821"/>
      <c r="M5" s="821"/>
      <c r="N5" s="821"/>
      <c r="O5" s="821"/>
      <c r="P5" s="821"/>
      <c r="Q5" s="821"/>
      <c r="R5" s="528"/>
      <c r="S5" s="528"/>
    </row>
    <row r="6" spans="1:20" ht="58.5" customHeight="1" x14ac:dyDescent="0.25">
      <c r="B6" s="821" t="s">
        <v>500</v>
      </c>
      <c r="C6" s="821"/>
      <c r="D6" s="821"/>
      <c r="E6" s="821"/>
      <c r="F6" s="821"/>
      <c r="G6" s="821"/>
      <c r="H6" s="821"/>
      <c r="I6" s="821"/>
      <c r="J6" s="821"/>
      <c r="K6" s="821"/>
      <c r="L6" s="821"/>
      <c r="M6" s="821"/>
      <c r="N6" s="821"/>
      <c r="O6" s="821"/>
      <c r="P6" s="821"/>
      <c r="Q6" s="821"/>
      <c r="R6" s="528"/>
      <c r="S6" s="528"/>
    </row>
    <row r="7" spans="1:20" ht="49.5" customHeight="1" x14ac:dyDescent="0.25">
      <c r="B7" s="821" t="s">
        <v>501</v>
      </c>
      <c r="C7" s="821"/>
      <c r="D7" s="821"/>
      <c r="E7" s="821"/>
      <c r="F7" s="821"/>
      <c r="G7" s="821"/>
      <c r="H7" s="821"/>
      <c r="I7" s="821"/>
      <c r="J7" s="821"/>
      <c r="K7" s="821"/>
      <c r="L7" s="821"/>
      <c r="M7" s="821"/>
      <c r="N7" s="821"/>
      <c r="O7" s="821"/>
      <c r="P7" s="821"/>
      <c r="Q7" s="821"/>
      <c r="R7" s="528"/>
      <c r="S7" s="528"/>
    </row>
    <row r="8" spans="1:20" ht="49.5" customHeight="1" x14ac:dyDescent="0.25">
      <c r="B8" s="821" t="s">
        <v>502</v>
      </c>
      <c r="C8" s="821"/>
      <c r="D8" s="821"/>
      <c r="E8" s="821"/>
      <c r="F8" s="821"/>
      <c r="G8" s="821"/>
      <c r="H8" s="821"/>
      <c r="I8" s="821"/>
      <c r="J8" s="821"/>
      <c r="K8" s="821"/>
      <c r="L8" s="821"/>
      <c r="M8" s="821"/>
      <c r="N8" s="821"/>
      <c r="O8" s="821"/>
      <c r="P8" s="821"/>
      <c r="Q8" s="821"/>
      <c r="R8" s="528"/>
      <c r="S8" s="528"/>
    </row>
    <row r="9" spans="1:20" ht="49.5" customHeight="1" x14ac:dyDescent="0.25">
      <c r="B9" s="821" t="s">
        <v>503</v>
      </c>
      <c r="C9" s="821"/>
      <c r="D9" s="821"/>
      <c r="E9" s="821"/>
      <c r="F9" s="821"/>
      <c r="G9" s="821"/>
      <c r="H9" s="821"/>
      <c r="I9" s="821"/>
      <c r="J9" s="821"/>
      <c r="K9" s="821"/>
      <c r="L9" s="821"/>
      <c r="M9" s="821"/>
      <c r="N9" s="821"/>
      <c r="O9" s="821"/>
      <c r="P9" s="821"/>
      <c r="Q9" s="821"/>
      <c r="R9" s="528"/>
      <c r="S9" s="528"/>
    </row>
    <row r="10" spans="1:20" ht="49.5" customHeight="1" x14ac:dyDescent="0.25">
      <c r="B10" s="821" t="s">
        <v>504</v>
      </c>
      <c r="C10" s="821"/>
      <c r="D10" s="821"/>
      <c r="E10" s="821"/>
      <c r="F10" s="821"/>
      <c r="G10" s="821"/>
      <c r="H10" s="821"/>
      <c r="I10" s="821"/>
      <c r="J10" s="821"/>
      <c r="K10" s="821"/>
      <c r="L10" s="821"/>
      <c r="M10" s="821"/>
      <c r="N10" s="821"/>
      <c r="O10" s="821"/>
      <c r="P10" s="821"/>
      <c r="Q10" s="821"/>
      <c r="R10" s="528"/>
      <c r="S10" s="528"/>
    </row>
    <row r="11" spans="1:20" ht="49.5" customHeight="1" x14ac:dyDescent="0.25">
      <c r="B11" s="821" t="s">
        <v>505</v>
      </c>
      <c r="C11" s="821"/>
      <c r="D11" s="821"/>
      <c r="E11" s="821"/>
      <c r="F11" s="821"/>
      <c r="G11" s="821"/>
      <c r="H11" s="821"/>
      <c r="I11" s="821"/>
      <c r="J11" s="821"/>
      <c r="K11" s="821"/>
      <c r="L11" s="821"/>
      <c r="M11" s="821"/>
      <c r="N11" s="821"/>
      <c r="O11" s="821"/>
      <c r="P11" s="821"/>
      <c r="Q11" s="821"/>
      <c r="R11" s="528"/>
      <c r="S11" s="528"/>
      <c r="T11" s="529"/>
    </row>
    <row r="12" spans="1:20" ht="68.25" customHeight="1" x14ac:dyDescent="0.25">
      <c r="B12" s="821" t="s">
        <v>506</v>
      </c>
      <c r="C12" s="821"/>
      <c r="D12" s="821"/>
      <c r="E12" s="821"/>
      <c r="F12" s="821"/>
      <c r="G12" s="821"/>
      <c r="H12" s="821"/>
      <c r="I12" s="821"/>
      <c r="J12" s="821"/>
      <c r="K12" s="821"/>
      <c r="L12" s="821"/>
      <c r="M12" s="821"/>
      <c r="N12" s="821"/>
      <c r="O12" s="821"/>
      <c r="P12" s="821"/>
      <c r="Q12" s="821"/>
      <c r="R12" s="528"/>
      <c r="S12" s="528"/>
    </row>
    <row r="13" spans="1:20" ht="78.75" customHeight="1" x14ac:dyDescent="0.25">
      <c r="B13" s="821" t="s">
        <v>507</v>
      </c>
      <c r="C13" s="821"/>
      <c r="D13" s="821"/>
      <c r="E13" s="821"/>
      <c r="F13" s="821"/>
      <c r="G13" s="821"/>
      <c r="H13" s="821"/>
      <c r="I13" s="821"/>
      <c r="J13" s="821"/>
      <c r="K13" s="821"/>
      <c r="L13" s="821"/>
      <c r="M13" s="821"/>
      <c r="N13" s="821"/>
      <c r="O13" s="821"/>
      <c r="P13" s="821"/>
      <c r="Q13" s="821"/>
      <c r="R13" s="528"/>
      <c r="S13" s="528"/>
    </row>
    <row r="14" spans="1:20" ht="84" customHeight="1" x14ac:dyDescent="0.25">
      <c r="B14" s="821" t="s">
        <v>508</v>
      </c>
      <c r="C14" s="821"/>
      <c r="D14" s="821"/>
      <c r="E14" s="821"/>
      <c r="F14" s="821"/>
      <c r="G14" s="821"/>
      <c r="H14" s="821"/>
      <c r="I14" s="821"/>
      <c r="J14" s="821"/>
      <c r="K14" s="821"/>
      <c r="L14" s="821"/>
      <c r="M14" s="821"/>
      <c r="N14" s="821"/>
      <c r="O14" s="821"/>
      <c r="P14" s="821"/>
      <c r="Q14" s="821"/>
      <c r="R14" s="528"/>
      <c r="S14" s="528"/>
    </row>
    <row r="15" spans="1:20" ht="80.25" customHeight="1" x14ac:dyDescent="0.25">
      <c r="B15" s="821" t="s">
        <v>509</v>
      </c>
      <c r="C15" s="821"/>
      <c r="D15" s="821"/>
      <c r="E15" s="821"/>
      <c r="F15" s="821"/>
      <c r="G15" s="821"/>
      <c r="H15" s="821"/>
      <c r="I15" s="821"/>
      <c r="J15" s="821"/>
      <c r="K15" s="821"/>
      <c r="L15" s="821"/>
      <c r="M15" s="821"/>
      <c r="N15" s="821"/>
      <c r="O15" s="821"/>
      <c r="P15" s="821"/>
      <c r="Q15" s="821"/>
      <c r="R15" s="528"/>
      <c r="S15" s="528"/>
    </row>
    <row r="16" spans="1:20" ht="66.75" customHeight="1" x14ac:dyDescent="0.25">
      <c r="B16" s="821" t="s">
        <v>510</v>
      </c>
      <c r="C16" s="821"/>
      <c r="D16" s="821"/>
      <c r="E16" s="821"/>
      <c r="F16" s="821"/>
      <c r="G16" s="821"/>
      <c r="H16" s="821"/>
      <c r="I16" s="821"/>
      <c r="J16" s="821"/>
      <c r="K16" s="821"/>
      <c r="L16" s="821"/>
      <c r="M16" s="821"/>
      <c r="N16" s="821"/>
      <c r="O16" s="821"/>
      <c r="P16" s="821"/>
      <c r="Q16" s="821"/>
      <c r="R16" s="528"/>
      <c r="S16" s="528"/>
    </row>
    <row r="17" spans="2:19" ht="90.75" customHeight="1" x14ac:dyDescent="0.25">
      <c r="B17" s="821" t="s">
        <v>511</v>
      </c>
      <c r="C17" s="821"/>
      <c r="D17" s="821"/>
      <c r="E17" s="821"/>
      <c r="F17" s="821"/>
      <c r="G17" s="821"/>
      <c r="H17" s="821"/>
      <c r="I17" s="821"/>
      <c r="J17" s="821"/>
      <c r="K17" s="821"/>
      <c r="L17" s="821"/>
      <c r="M17" s="821"/>
      <c r="N17" s="821"/>
      <c r="O17" s="821"/>
      <c r="P17" s="821"/>
      <c r="Q17" s="821"/>
      <c r="R17" s="528"/>
      <c r="S17" s="528"/>
    </row>
    <row r="18" spans="2:19" ht="51.75" customHeight="1" x14ac:dyDescent="0.25">
      <c r="B18" s="821" t="s">
        <v>512</v>
      </c>
      <c r="C18" s="821"/>
      <c r="D18" s="821"/>
      <c r="E18" s="821"/>
      <c r="F18" s="821"/>
      <c r="G18" s="821"/>
      <c r="H18" s="821"/>
      <c r="I18" s="821"/>
      <c r="J18" s="821"/>
      <c r="K18" s="821"/>
      <c r="L18" s="821"/>
      <c r="M18" s="821"/>
      <c r="N18" s="821"/>
      <c r="O18" s="821"/>
      <c r="P18" s="821"/>
      <c r="Q18" s="821"/>
      <c r="R18" s="528"/>
      <c r="S18" s="528"/>
    </row>
    <row r="19" spans="2:19" ht="49.5" customHeight="1" x14ac:dyDescent="0.25">
      <c r="B19" s="821" t="s">
        <v>513</v>
      </c>
      <c r="C19" s="821"/>
      <c r="D19" s="821"/>
      <c r="E19" s="821"/>
      <c r="F19" s="821"/>
      <c r="G19" s="821"/>
      <c r="H19" s="821"/>
      <c r="I19" s="821"/>
      <c r="J19" s="821"/>
      <c r="K19" s="821"/>
      <c r="L19" s="821"/>
      <c r="M19" s="821"/>
      <c r="N19" s="821"/>
      <c r="O19" s="821"/>
      <c r="P19" s="821"/>
      <c r="Q19" s="821"/>
      <c r="R19" s="528"/>
      <c r="S19" s="528"/>
    </row>
    <row r="20" spans="2:19" ht="70.5" customHeight="1" x14ac:dyDescent="0.25">
      <c r="B20" s="821" t="s">
        <v>514</v>
      </c>
      <c r="C20" s="821"/>
      <c r="D20" s="821"/>
      <c r="E20" s="821"/>
      <c r="F20" s="821"/>
      <c r="G20" s="821"/>
      <c r="H20" s="821"/>
      <c r="I20" s="821"/>
      <c r="J20" s="821"/>
      <c r="K20" s="821"/>
      <c r="L20" s="821"/>
      <c r="M20" s="821"/>
      <c r="N20" s="821"/>
      <c r="O20" s="821"/>
      <c r="P20" s="821"/>
      <c r="Q20" s="821"/>
      <c r="R20" s="528"/>
      <c r="S20" s="528"/>
    </row>
    <row r="21" spans="2:19" ht="63" customHeight="1" x14ac:dyDescent="0.25">
      <c r="B21" s="821" t="s">
        <v>515</v>
      </c>
      <c r="C21" s="821"/>
      <c r="D21" s="821"/>
      <c r="E21" s="821"/>
      <c r="F21" s="821"/>
      <c r="G21" s="821"/>
      <c r="H21" s="821"/>
      <c r="I21" s="821"/>
      <c r="J21" s="821"/>
      <c r="K21" s="821"/>
      <c r="L21" s="821"/>
      <c r="M21" s="821"/>
      <c r="N21" s="821"/>
      <c r="O21" s="821"/>
      <c r="P21" s="821"/>
      <c r="Q21" s="821"/>
      <c r="R21" s="528"/>
      <c r="S21" s="528"/>
    </row>
  </sheetData>
  <mergeCells count="20">
    <mergeCell ref="B20:Q20"/>
    <mergeCell ref="B21:Q21"/>
    <mergeCell ref="B14:Q14"/>
    <mergeCell ref="B15:Q15"/>
    <mergeCell ref="B16:Q16"/>
    <mergeCell ref="B17:Q17"/>
    <mergeCell ref="B18:Q18"/>
    <mergeCell ref="B19:Q19"/>
    <mergeCell ref="A1:Q1"/>
    <mergeCell ref="B13:Q13"/>
    <mergeCell ref="B3:Q3"/>
    <mergeCell ref="B4:Q4"/>
    <mergeCell ref="B5:Q5"/>
    <mergeCell ref="B6:Q6"/>
    <mergeCell ref="B7:Q7"/>
    <mergeCell ref="B8:Q8"/>
    <mergeCell ref="B9:Q9"/>
    <mergeCell ref="B10:Q10"/>
    <mergeCell ref="B11:Q11"/>
    <mergeCell ref="B12:Q12"/>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theme="6"/>
  </sheetPr>
  <dimension ref="A1:AS64956"/>
  <sheetViews>
    <sheetView showGridLines="0" zoomScale="90" zoomScaleNormal="90" zoomScaleSheetLayoutView="75" workbookViewId="0">
      <pane xSplit="2" ySplit="10" topLeftCell="C11" activePane="bottomRight" state="frozen"/>
      <selection pane="topRight" activeCell="C1" sqref="C1"/>
      <selection pane="bottomLeft" activeCell="A11" sqref="A11"/>
      <selection pane="bottomRight"/>
    </sheetView>
  </sheetViews>
  <sheetFormatPr defaultColWidth="12.42578125" defaultRowHeight="24.75" customHeight="1" x14ac:dyDescent="0.25"/>
  <cols>
    <col min="1" max="1" width="4.42578125" style="1" bestFit="1" customWidth="1"/>
    <col min="2" max="3" width="2.28515625" style="1" customWidth="1"/>
    <col min="4" max="4" width="11.42578125" style="1" customWidth="1"/>
    <col min="5" max="5" width="25.42578125" style="1" customWidth="1"/>
    <col min="6" max="6" width="4.42578125" style="1" customWidth="1"/>
    <col min="7" max="7" width="2.28515625" style="1" customWidth="1"/>
    <col min="8" max="8" width="20.140625" style="1" customWidth="1"/>
    <col min="9" max="9" width="2.28515625" style="1" customWidth="1"/>
    <col min="10" max="10" width="10.85546875" style="1" customWidth="1"/>
    <col min="11" max="11" width="3.42578125" style="1" customWidth="1"/>
    <col min="12" max="12" width="16.85546875" style="2" customWidth="1"/>
    <col min="13" max="13" width="2.28515625" style="1" customWidth="1"/>
    <col min="14" max="14" width="14.7109375" style="1" customWidth="1"/>
    <col min="15" max="15" width="2.28515625" style="1" customWidth="1"/>
    <col min="16" max="16" width="17.140625" style="3" customWidth="1"/>
    <col min="17" max="17" width="2.28515625" style="1" customWidth="1"/>
    <col min="18" max="18" width="12.42578125" style="1" customWidth="1"/>
    <col min="19" max="19" width="32" style="1" customWidth="1"/>
    <col min="20" max="20" width="12.42578125" style="1" customWidth="1"/>
    <col min="21" max="22" width="8.7109375" style="4" customWidth="1"/>
    <col min="23" max="25" width="8.7109375" style="1" customWidth="1"/>
    <col min="26" max="26" width="39.85546875" style="577" customWidth="1"/>
    <col min="27" max="27" width="11" style="577" customWidth="1"/>
    <col min="28" max="28" width="10.28515625" style="578" customWidth="1"/>
    <col min="29" max="30" width="14.28515625" style="823" customWidth="1"/>
    <col min="31" max="33" width="16.140625" style="823" customWidth="1"/>
    <col min="34" max="34" width="17.5703125" style="823" customWidth="1"/>
    <col min="35" max="35" width="12.42578125" style="517"/>
    <col min="36" max="39" width="12.85546875" style="517" bestFit="1" customWidth="1"/>
    <col min="40" max="45" width="12.42578125" style="517"/>
    <col min="46" max="16384" width="12.42578125" style="1"/>
  </cols>
  <sheetData>
    <row r="1" spans="1:45" s="139" customFormat="1" ht="19.5" thickBot="1" x14ac:dyDescent="0.35">
      <c r="A1" s="600">
        <v>1</v>
      </c>
      <c r="B1" s="592"/>
      <c r="C1" s="592"/>
      <c r="D1" s="593" t="s">
        <v>523</v>
      </c>
      <c r="E1" s="592"/>
      <c r="F1" s="592"/>
      <c r="G1" s="592"/>
      <c r="H1" s="592"/>
      <c r="I1" s="592"/>
      <c r="J1" s="592"/>
      <c r="K1" s="592"/>
      <c r="L1" s="594"/>
      <c r="M1" s="592"/>
      <c r="N1" s="592"/>
      <c r="O1" s="592"/>
      <c r="P1" s="595"/>
      <c r="Q1" s="596"/>
      <c r="R1" s="592"/>
      <c r="S1" s="597"/>
      <c r="T1" s="140"/>
      <c r="U1" s="140"/>
      <c r="V1" s="140"/>
      <c r="W1" s="140"/>
      <c r="X1" s="140"/>
      <c r="Y1" s="140"/>
      <c r="Z1" s="585"/>
      <c r="AA1" s="585"/>
      <c r="AB1" s="585"/>
      <c r="AC1" s="822"/>
      <c r="AD1" s="822"/>
      <c r="AE1" s="822"/>
      <c r="AF1" s="822"/>
      <c r="AG1" s="822"/>
      <c r="AH1" s="822"/>
      <c r="AI1" s="598"/>
      <c r="AJ1" s="598"/>
      <c r="AK1" s="598"/>
      <c r="AL1" s="598"/>
      <c r="AM1" s="598"/>
      <c r="AN1" s="598"/>
      <c r="AO1" s="598"/>
      <c r="AP1" s="598"/>
      <c r="AQ1" s="598"/>
      <c r="AR1" s="598"/>
      <c r="AS1" s="598"/>
    </row>
    <row r="3" spans="1:45" s="8" customFormat="1" ht="24.75" customHeight="1" x14ac:dyDescent="0.25">
      <c r="A3" s="5"/>
      <c r="B3" s="5"/>
      <c r="C3" s="5"/>
      <c r="D3" s="6" t="s">
        <v>0</v>
      </c>
      <c r="E3" s="800" t="s">
        <v>20</v>
      </c>
      <c r="F3" s="801"/>
      <c r="G3" s="801"/>
      <c r="H3" s="801"/>
      <c r="I3" s="801"/>
      <c r="J3" s="801"/>
      <c r="K3" s="801"/>
      <c r="L3" s="801"/>
      <c r="M3" s="802"/>
      <c r="N3" s="7" t="s">
        <v>1</v>
      </c>
      <c r="O3" s="803" t="s">
        <v>20</v>
      </c>
      <c r="P3" s="804"/>
      <c r="Q3" s="805"/>
      <c r="R3" s="5"/>
      <c r="U3" s="9"/>
      <c r="V3" s="9"/>
      <c r="Z3" s="574"/>
      <c r="AA3" s="574"/>
      <c r="AB3" s="575"/>
      <c r="AC3" s="576"/>
      <c r="AD3" s="576"/>
      <c r="AE3" s="576"/>
      <c r="AF3" s="576"/>
      <c r="AG3" s="576"/>
      <c r="AH3" s="576"/>
      <c r="AI3" s="516"/>
      <c r="AJ3" s="516"/>
      <c r="AK3" s="516"/>
      <c r="AL3" s="516"/>
      <c r="AM3" s="516"/>
      <c r="AN3" s="516"/>
      <c r="AO3" s="516"/>
      <c r="AP3" s="516"/>
      <c r="AQ3" s="516"/>
      <c r="AR3" s="516"/>
      <c r="AS3" s="516"/>
    </row>
    <row r="4" spans="1:45" ht="24.75" customHeight="1" x14ac:dyDescent="0.25">
      <c r="A4" s="10"/>
      <c r="B4" s="10"/>
      <c r="C4" s="10"/>
      <c r="D4" s="11"/>
      <c r="E4" s="12"/>
      <c r="F4" s="12"/>
      <c r="G4" s="13"/>
      <c r="H4" s="13"/>
      <c r="I4" s="13"/>
      <c r="J4" s="13"/>
      <c r="K4" s="13"/>
      <c r="L4" s="14"/>
      <c r="M4" s="13"/>
      <c r="N4" s="15"/>
      <c r="O4" s="16"/>
      <c r="P4" s="17"/>
      <c r="Q4" s="18"/>
      <c r="R4" s="10"/>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9"/>
      <c r="Z5" s="574"/>
      <c r="AA5" s="574"/>
      <c r="AB5" s="575"/>
      <c r="AC5" s="576"/>
      <c r="AD5" s="576"/>
      <c r="AE5" s="576"/>
      <c r="AF5" s="576"/>
      <c r="AG5" s="576"/>
      <c r="AH5" s="576"/>
      <c r="AI5" s="516"/>
      <c r="AJ5" s="516"/>
      <c r="AK5" s="516"/>
      <c r="AL5" s="516"/>
      <c r="AM5" s="516"/>
      <c r="AN5" s="516"/>
      <c r="AO5" s="516"/>
      <c r="AP5" s="516"/>
      <c r="AQ5" s="516"/>
      <c r="AR5" s="516"/>
      <c r="AS5" s="516"/>
    </row>
    <row r="6" spans="1:45" ht="24.75" customHeight="1" x14ac:dyDescent="0.25">
      <c r="A6" s="20"/>
      <c r="B6" s="20"/>
      <c r="C6" s="20"/>
      <c r="D6" s="20"/>
      <c r="E6" s="20"/>
      <c r="F6" s="20"/>
      <c r="G6" s="20"/>
      <c r="H6" s="20"/>
      <c r="I6" s="20"/>
      <c r="J6" s="20"/>
      <c r="K6" s="20"/>
      <c r="L6" s="15"/>
      <c r="M6" s="20"/>
      <c r="N6" s="20"/>
      <c r="O6" s="20"/>
      <c r="P6" s="21"/>
      <c r="Q6" s="20"/>
      <c r="R6" s="20"/>
    </row>
    <row r="7" spans="1:45" s="630" customFormat="1" ht="24.75" customHeight="1" x14ac:dyDescent="0.25">
      <c r="A7" s="620"/>
      <c r="B7" s="621"/>
      <c r="C7" s="620"/>
      <c r="D7" s="620"/>
      <c r="E7" s="622"/>
      <c r="F7" s="623" t="s">
        <v>476</v>
      </c>
      <c r="G7" s="624"/>
      <c r="H7" s="625"/>
      <c r="I7" s="624"/>
      <c r="J7" s="626" t="s">
        <v>118</v>
      </c>
      <c r="K7" s="627"/>
      <c r="L7" s="628"/>
      <c r="M7" s="627"/>
      <c r="N7" s="627"/>
      <c r="O7" s="627"/>
      <c r="P7" s="629"/>
      <c r="Q7" s="627"/>
      <c r="R7" s="627"/>
      <c r="Z7" s="577"/>
      <c r="AA7" s="577"/>
      <c r="AB7" s="578"/>
      <c r="AC7" s="823"/>
      <c r="AD7" s="823"/>
      <c r="AE7" s="823"/>
      <c r="AF7" s="823"/>
      <c r="AG7" s="823"/>
      <c r="AH7" s="823"/>
    </row>
    <row r="8" spans="1:45" ht="24.75" customHeight="1" x14ac:dyDescent="0.25">
      <c r="A8" s="20"/>
      <c r="B8" s="20"/>
      <c r="C8" s="20"/>
      <c r="D8" s="20"/>
      <c r="E8" s="22"/>
      <c r="F8" s="23"/>
      <c r="G8" s="20"/>
      <c r="H8" s="20"/>
      <c r="I8" s="20"/>
      <c r="J8" s="20"/>
      <c r="K8" s="20"/>
      <c r="L8" s="15"/>
      <c r="M8" s="20"/>
      <c r="N8" s="20"/>
      <c r="O8" s="20"/>
      <c r="P8" s="21"/>
      <c r="Q8" s="20"/>
      <c r="R8" s="20"/>
    </row>
    <row r="9" spans="1:45" s="19" customFormat="1" ht="24.75" customHeight="1" x14ac:dyDescent="0.25">
      <c r="H9" s="13" t="s">
        <v>109</v>
      </c>
      <c r="J9" s="6"/>
      <c r="L9" s="799" t="s">
        <v>3</v>
      </c>
      <c r="M9" s="799"/>
      <c r="N9" s="799"/>
      <c r="P9" s="24" t="s">
        <v>77</v>
      </c>
      <c r="Q9" s="25"/>
      <c r="R9" s="26"/>
      <c r="S9" s="25"/>
      <c r="U9" s="27"/>
      <c r="V9" s="27"/>
      <c r="Z9" s="579"/>
      <c r="AA9" s="579"/>
      <c r="AB9" s="580"/>
      <c r="AC9" s="824"/>
      <c r="AD9" s="824"/>
      <c r="AE9" s="824"/>
      <c r="AF9" s="824"/>
      <c r="AG9" s="824"/>
      <c r="AH9" s="824"/>
      <c r="AI9" s="518"/>
      <c r="AJ9" s="518"/>
      <c r="AK9" s="518"/>
      <c r="AL9" s="518"/>
      <c r="AM9" s="518"/>
      <c r="AN9" s="518"/>
      <c r="AO9" s="518"/>
      <c r="AP9" s="518"/>
      <c r="AQ9" s="518"/>
      <c r="AR9" s="518"/>
      <c r="AS9" s="518"/>
    </row>
    <row r="10" spans="1:45" s="19" customFormat="1" ht="24.75" customHeight="1" x14ac:dyDescent="0.25">
      <c r="A10" s="12"/>
      <c r="C10" s="28" t="s">
        <v>81</v>
      </c>
      <c r="D10" s="29"/>
      <c r="E10" s="29"/>
      <c r="F10" s="13"/>
      <c r="H10" s="30" t="s">
        <v>524</v>
      </c>
      <c r="I10" s="31"/>
      <c r="J10" s="32" t="s">
        <v>157</v>
      </c>
      <c r="L10" s="33" t="s">
        <v>110</v>
      </c>
      <c r="N10" s="28" t="s">
        <v>7</v>
      </c>
      <c r="P10" s="34" t="s">
        <v>32</v>
      </c>
      <c r="Q10" s="25"/>
      <c r="R10" s="807" t="s">
        <v>108</v>
      </c>
      <c r="S10" s="807"/>
      <c r="U10" s="27"/>
      <c r="V10" s="35"/>
      <c r="W10" s="36"/>
      <c r="X10" s="36"/>
      <c r="Y10" s="36"/>
      <c r="Z10" s="581"/>
      <c r="AA10" s="579"/>
      <c r="AB10" s="580"/>
      <c r="AC10" s="824"/>
      <c r="AD10" s="824"/>
      <c r="AE10" s="824"/>
      <c r="AF10" s="824"/>
      <c r="AG10" s="824"/>
      <c r="AH10" s="824"/>
      <c r="AI10" s="518"/>
      <c r="AJ10" s="518"/>
      <c r="AK10" s="518"/>
      <c r="AL10" s="518"/>
      <c r="AM10" s="518"/>
      <c r="AN10" s="518"/>
      <c r="AO10" s="518"/>
      <c r="AP10" s="518"/>
      <c r="AQ10" s="518"/>
      <c r="AR10" s="518"/>
      <c r="AS10" s="518"/>
    </row>
    <row r="11" spans="1:45" ht="24.75" customHeight="1" x14ac:dyDescent="0.25">
      <c r="G11" s="3"/>
      <c r="H11" s="37"/>
      <c r="I11" s="3"/>
      <c r="L11" s="38"/>
      <c r="P11" s="39"/>
      <c r="Q11" s="40"/>
      <c r="R11" s="40"/>
      <c r="S11" s="40"/>
    </row>
    <row r="12" spans="1:45" s="8" customFormat="1" ht="24.75" customHeight="1" x14ac:dyDescent="0.25">
      <c r="C12" s="41" t="s">
        <v>82</v>
      </c>
      <c r="E12" s="42"/>
      <c r="F12" s="42"/>
      <c r="G12" s="43"/>
      <c r="H12" s="43"/>
      <c r="I12" s="43"/>
      <c r="J12" s="42"/>
      <c r="K12" s="42"/>
      <c r="L12" s="44"/>
      <c r="M12" s="42"/>
      <c r="N12" s="42"/>
      <c r="O12" s="42"/>
      <c r="P12" s="45"/>
      <c r="Q12" s="46"/>
      <c r="R12" s="46"/>
      <c r="S12" s="46"/>
      <c r="T12" s="42"/>
      <c r="U12" s="9"/>
      <c r="V12" s="9"/>
      <c r="Z12" s="574"/>
      <c r="AA12" s="574"/>
      <c r="AB12" s="575"/>
      <c r="AC12" s="825" t="s">
        <v>10</v>
      </c>
      <c r="AD12" s="824">
        <v>1250</v>
      </c>
      <c r="AE12" s="824">
        <v>2500</v>
      </c>
      <c r="AF12" s="824">
        <v>5000</v>
      </c>
      <c r="AG12" s="825">
        <v>10000</v>
      </c>
      <c r="AH12" s="825" t="s">
        <v>94</v>
      </c>
      <c r="AI12" s="519"/>
      <c r="AJ12" s="516"/>
      <c r="AK12" s="516"/>
      <c r="AL12" s="516"/>
      <c r="AM12" s="516"/>
      <c r="AN12" s="516"/>
      <c r="AO12" s="516"/>
      <c r="AP12" s="516"/>
      <c r="AQ12" s="516"/>
      <c r="AR12" s="516"/>
      <c r="AS12" s="516"/>
    </row>
    <row r="13" spans="1:45" s="8" customFormat="1" ht="24.75" customHeight="1" x14ac:dyDescent="0.25">
      <c r="B13" s="601"/>
      <c r="C13" s="601" t="s">
        <v>101</v>
      </c>
      <c r="D13" s="601"/>
      <c r="E13" s="601"/>
      <c r="F13" s="601"/>
      <c r="G13" s="601"/>
      <c r="H13" s="601"/>
      <c r="I13" s="601"/>
      <c r="J13" s="601"/>
      <c r="K13" s="601"/>
      <c r="L13" s="601"/>
      <c r="M13" s="601"/>
      <c r="N13" s="601"/>
      <c r="O13" s="601"/>
      <c r="P13" s="601"/>
      <c r="Q13" s="764"/>
      <c r="R13" s="764"/>
      <c r="S13" s="764"/>
      <c r="U13" s="9"/>
      <c r="V13" s="9"/>
      <c r="Z13" s="582" t="s">
        <v>161</v>
      </c>
      <c r="AA13" s="582"/>
      <c r="AB13" s="575"/>
      <c r="AC13" s="576">
        <v>1</v>
      </c>
      <c r="AD13" s="576">
        <v>2</v>
      </c>
      <c r="AE13" s="576">
        <v>3</v>
      </c>
      <c r="AF13" s="576">
        <v>4</v>
      </c>
      <c r="AG13" s="576">
        <v>5</v>
      </c>
      <c r="AH13" s="576">
        <v>6</v>
      </c>
      <c r="AI13" s="516"/>
      <c r="AJ13" s="516"/>
      <c r="AK13" s="516"/>
      <c r="AL13" s="516"/>
      <c r="AM13" s="516"/>
      <c r="AN13" s="516"/>
      <c r="AO13" s="516"/>
      <c r="AP13" s="516"/>
      <c r="AQ13" s="516"/>
      <c r="AR13" s="516"/>
      <c r="AS13" s="516"/>
    </row>
    <row r="14" spans="1:45" ht="24.75" customHeight="1" x14ac:dyDescent="0.25">
      <c r="B14" s="93"/>
      <c r="D14" s="48" t="s">
        <v>102</v>
      </c>
      <c r="G14" s="49" t="s">
        <v>19</v>
      </c>
      <c r="H14" s="50"/>
      <c r="J14" s="51" t="e">
        <f>+(H14/GR)*100</f>
        <v>#DIV/0!</v>
      </c>
      <c r="K14" s="52" t="s">
        <v>11</v>
      </c>
      <c r="L14" s="53">
        <f>IF(OR($A$1&lt;1,$A$1&gt;7),0,HLOOKUP($A$1,TABLE,+AB14+1))</f>
        <v>38.220300000000002</v>
      </c>
      <c r="M14" s="54"/>
      <c r="N14" s="52" t="s">
        <v>12</v>
      </c>
      <c r="O14" s="54"/>
      <c r="P14" s="55" t="e">
        <f>IF(ISTEXT(+L14),"   N/A",ABS(+$L14-$J14))</f>
        <v>#DIV/0!</v>
      </c>
      <c r="Q14" s="40"/>
      <c r="R14" s="56"/>
      <c r="S14" s="56"/>
      <c r="Z14" s="577" t="s">
        <v>341</v>
      </c>
      <c r="AA14" s="826"/>
      <c r="AB14" s="578">
        <v>1</v>
      </c>
      <c r="AC14" s="823">
        <v>38.220300000000002</v>
      </c>
      <c r="AD14" s="823">
        <v>48.278700000000001</v>
      </c>
      <c r="AE14" s="823">
        <v>56.421100000000003</v>
      </c>
      <c r="AF14" s="823">
        <v>53.554400000000001</v>
      </c>
      <c r="AG14" s="823">
        <v>49.013400000000004</v>
      </c>
      <c r="AH14" s="823">
        <v>51.731099999999998</v>
      </c>
      <c r="AJ14" s="58"/>
      <c r="AK14" s="58"/>
      <c r="AL14" s="58"/>
      <c r="AM14" s="58"/>
    </row>
    <row r="15" spans="1:45" ht="24.75" customHeight="1" x14ac:dyDescent="0.25">
      <c r="B15" s="93"/>
      <c r="D15" s="48" t="s">
        <v>103</v>
      </c>
      <c r="G15" s="49" t="s">
        <v>19</v>
      </c>
      <c r="H15" s="50"/>
      <c r="J15" s="51" t="e">
        <f>+(H15/GR)*100</f>
        <v>#DIV/0!</v>
      </c>
      <c r="K15" s="52" t="s">
        <v>11</v>
      </c>
      <c r="L15" s="53">
        <f>IF(OR($A$1&lt;1,$A$1&gt;7),0,HLOOKUP($A$1,TABLE,+AB15+1))</f>
        <v>0.28509999999999996</v>
      </c>
      <c r="M15" s="54"/>
      <c r="N15" s="52" t="s">
        <v>12</v>
      </c>
      <c r="O15" s="54"/>
      <c r="P15" s="55" t="e">
        <f>IF(ISTEXT(+L15),"   N/A",ABS(+$L15-$J15))</f>
        <v>#DIV/0!</v>
      </c>
      <c r="Q15" s="40"/>
      <c r="R15" s="56"/>
      <c r="S15" s="56"/>
      <c r="Z15" s="577" t="s">
        <v>342</v>
      </c>
      <c r="AA15" s="826"/>
      <c r="AB15" s="578">
        <v>2</v>
      </c>
      <c r="AC15" s="823">
        <v>0.28509999999999996</v>
      </c>
      <c r="AD15" s="823">
        <v>0.55919999999999992</v>
      </c>
      <c r="AE15" s="823">
        <v>4.4173999999999998</v>
      </c>
      <c r="AF15" s="823">
        <v>3.2239999999999998</v>
      </c>
      <c r="AG15" s="823">
        <v>1.4932000000000001</v>
      </c>
      <c r="AH15" s="823">
        <v>2.8615999999999997</v>
      </c>
      <c r="AJ15" s="58"/>
      <c r="AK15" s="58"/>
      <c r="AL15" s="58"/>
      <c r="AM15" s="58"/>
    </row>
    <row r="16" spans="1:45" ht="24.75" customHeight="1" x14ac:dyDescent="0.25">
      <c r="B16" s="93"/>
      <c r="D16" s="48" t="s">
        <v>104</v>
      </c>
      <c r="G16" s="49" t="s">
        <v>19</v>
      </c>
      <c r="H16" s="50">
        <v>0</v>
      </c>
      <c r="J16" s="51" t="e">
        <f>+(H16/GR)*100</f>
        <v>#DIV/0!</v>
      </c>
      <c r="K16" s="52" t="s">
        <v>11</v>
      </c>
      <c r="L16" s="53">
        <f>IF(OR($A$1&lt;1,$A$1&gt;7),0,HLOOKUP($A$1,TABLE,+AB16+1))</f>
        <v>50.036899999999996</v>
      </c>
      <c r="M16" s="54"/>
      <c r="N16" s="52" t="s">
        <v>12</v>
      </c>
      <c r="O16" s="54"/>
      <c r="P16" s="55" t="e">
        <f>IF(ISTEXT(+L16),"   N/A",ABS(+$L16-$J16))</f>
        <v>#DIV/0!</v>
      </c>
      <c r="Q16" s="40"/>
      <c r="R16" s="56"/>
      <c r="S16" s="56"/>
      <c r="Z16" s="577" t="s">
        <v>343</v>
      </c>
      <c r="AA16" s="826"/>
      <c r="AB16" s="578">
        <v>3</v>
      </c>
      <c r="AC16" s="827">
        <v>50.036899999999996</v>
      </c>
      <c r="AD16" s="827">
        <v>35.005499999999998</v>
      </c>
      <c r="AE16" s="827">
        <v>23.577500000000001</v>
      </c>
      <c r="AF16" s="827">
        <v>19.622199999999999</v>
      </c>
      <c r="AG16" s="827">
        <v>17.363799999999998</v>
      </c>
      <c r="AH16" s="827">
        <v>8.2543000000000006</v>
      </c>
      <c r="AI16" s="520"/>
      <c r="AJ16" s="58"/>
      <c r="AK16" s="58"/>
      <c r="AL16" s="58"/>
      <c r="AM16" s="58"/>
    </row>
    <row r="17" spans="2:45" ht="24.75" customHeight="1" x14ac:dyDescent="0.25">
      <c r="B17" s="93"/>
      <c r="D17" s="48" t="s">
        <v>105</v>
      </c>
      <c r="G17" s="49" t="s">
        <v>19</v>
      </c>
      <c r="H17" s="50">
        <v>0</v>
      </c>
      <c r="J17" s="51" t="e">
        <f>+(H17/GR)*100</f>
        <v>#DIV/0!</v>
      </c>
      <c r="K17" s="52" t="s">
        <v>11</v>
      </c>
      <c r="L17" s="53">
        <f>IF(OR($A$1&lt;1,$A$1&gt;7),0,HLOOKUP($A$1,TABLE,+AB17+1))</f>
        <v>6.1787000000000001</v>
      </c>
      <c r="M17" s="54"/>
      <c r="N17" s="52" t="s">
        <v>12</v>
      </c>
      <c r="O17" s="54"/>
      <c r="P17" s="55" t="e">
        <f>IF(ISTEXT(+L17),"   N/A",ABS(+$L17-$J17))</f>
        <v>#DIV/0!</v>
      </c>
      <c r="Q17" s="40"/>
      <c r="R17" s="56" t="s">
        <v>20</v>
      </c>
      <c r="S17" s="56"/>
      <c r="Z17" s="577" t="s">
        <v>105</v>
      </c>
      <c r="AA17" s="826"/>
      <c r="AB17" s="578">
        <v>4</v>
      </c>
      <c r="AC17" s="827">
        <v>6.1787000000000001</v>
      </c>
      <c r="AD17" s="827">
        <v>7.4020000000000001</v>
      </c>
      <c r="AE17" s="827">
        <v>9.3473000000000006</v>
      </c>
      <c r="AF17" s="827">
        <v>9.0811000000000011</v>
      </c>
      <c r="AG17" s="827">
        <v>6.7385999999999999</v>
      </c>
      <c r="AH17" s="827">
        <v>6.6115999999999993</v>
      </c>
      <c r="AI17" s="520"/>
      <c r="AJ17" s="58"/>
      <c r="AK17" s="58"/>
      <c r="AL17" s="58"/>
      <c r="AM17" s="58"/>
    </row>
    <row r="18" spans="2:45" ht="24.75" customHeight="1" x14ac:dyDescent="0.25">
      <c r="B18" s="93"/>
      <c r="C18" s="601" t="s">
        <v>106</v>
      </c>
      <c r="D18" s="93"/>
      <c r="E18" s="93"/>
      <c r="F18" s="93"/>
      <c r="G18" s="93"/>
      <c r="H18" s="93"/>
      <c r="I18" s="93"/>
      <c r="J18" s="604"/>
      <c r="K18" s="604"/>
      <c r="L18" s="605"/>
      <c r="M18" s="604"/>
      <c r="N18" s="606"/>
      <c r="O18" s="604"/>
      <c r="P18" s="607"/>
      <c r="Q18" s="608"/>
      <c r="R18" s="609" t="s">
        <v>20</v>
      </c>
      <c r="S18" s="609"/>
      <c r="Z18" s="828" t="s">
        <v>344</v>
      </c>
      <c r="AA18" s="826"/>
      <c r="AB18" s="578">
        <v>5</v>
      </c>
      <c r="AC18" s="827">
        <v>2.0089999999999999</v>
      </c>
      <c r="AD18" s="827">
        <v>4.5884999999999998</v>
      </c>
      <c r="AE18" s="823">
        <v>3.6298999999999997</v>
      </c>
      <c r="AF18" s="827">
        <v>9.2524999999999995</v>
      </c>
      <c r="AG18" s="827">
        <v>14.868500000000001</v>
      </c>
      <c r="AH18" s="827">
        <v>18.665699999999998</v>
      </c>
      <c r="AI18" s="520"/>
      <c r="AJ18" s="58"/>
      <c r="AK18" s="58"/>
      <c r="AL18" s="58"/>
      <c r="AM18" s="58"/>
    </row>
    <row r="19" spans="2:45" ht="24.75" customHeight="1" x14ac:dyDescent="0.25">
      <c r="B19" s="93"/>
      <c r="D19" s="48" t="s">
        <v>209</v>
      </c>
      <c r="G19" s="49" t="s">
        <v>19</v>
      </c>
      <c r="H19" s="50">
        <v>0</v>
      </c>
      <c r="J19" s="51" t="e">
        <f>+(H19/GR)*100</f>
        <v>#DIV/0!</v>
      </c>
      <c r="K19" s="52" t="s">
        <v>11</v>
      </c>
      <c r="L19" s="53">
        <f>IF(OR($A$1&lt;1,$A$1&gt;7),0,HLOOKUP($A$1,TABLE,+AB18+1))</f>
        <v>2.0089999999999999</v>
      </c>
      <c r="M19" s="54"/>
      <c r="N19" s="52" t="s">
        <v>12</v>
      </c>
      <c r="O19" s="54"/>
      <c r="P19" s="55" t="e">
        <f>IF(ISTEXT(+L19),"   N/A",ABS(+$L19-$J19))</f>
        <v>#DIV/0!</v>
      </c>
      <c r="Q19" s="40"/>
      <c r="R19" s="56"/>
      <c r="S19" s="56"/>
      <c r="Z19" s="828" t="s">
        <v>345</v>
      </c>
      <c r="AA19" s="826"/>
      <c r="AB19" s="578">
        <v>6</v>
      </c>
      <c r="AC19" s="823">
        <v>0.23249999999999998</v>
      </c>
      <c r="AD19" s="823">
        <v>0.51890000000000003</v>
      </c>
      <c r="AE19" s="823">
        <v>0.40590000000000004</v>
      </c>
      <c r="AF19" s="823">
        <v>2.6491000000000002</v>
      </c>
      <c r="AG19" s="823">
        <v>7.1236999999999995</v>
      </c>
      <c r="AH19" s="823">
        <v>7.5979000000000001</v>
      </c>
      <c r="AJ19" s="58"/>
      <c r="AK19" s="58"/>
      <c r="AL19" s="58"/>
      <c r="AM19" s="58"/>
    </row>
    <row r="20" spans="2:45" ht="24.75" customHeight="1" x14ac:dyDescent="0.25">
      <c r="B20" s="93"/>
      <c r="D20" s="48" t="s">
        <v>208</v>
      </c>
      <c r="G20" s="49" t="s">
        <v>19</v>
      </c>
      <c r="H20" s="50">
        <v>0</v>
      </c>
      <c r="J20" s="51" t="e">
        <f>+(H20/GR)*100</f>
        <v>#DIV/0!</v>
      </c>
      <c r="K20" s="52" t="s">
        <v>11</v>
      </c>
      <c r="L20" s="53">
        <f>IF(OR($A$1&lt;1,$A$1&gt;7),0,HLOOKUP($A$1,TABLE,+AB19+1))</f>
        <v>0.23249999999999998</v>
      </c>
      <c r="M20" s="54"/>
      <c r="N20" s="52" t="s">
        <v>12</v>
      </c>
      <c r="O20" s="54"/>
      <c r="P20" s="55" t="e">
        <f>IF(ISTEXT(+L20),"   N/A",ABS(+$L20-$J20))</f>
        <v>#DIV/0!</v>
      </c>
      <c r="Q20" s="40"/>
      <c r="R20" s="56"/>
      <c r="S20" s="56"/>
      <c r="Z20" s="828" t="s">
        <v>346</v>
      </c>
      <c r="AA20" s="826"/>
      <c r="AB20" s="578">
        <v>7</v>
      </c>
      <c r="AC20" s="823">
        <v>2.2646999999999999</v>
      </c>
      <c r="AD20" s="823">
        <v>2.4784000000000002</v>
      </c>
      <c r="AE20" s="823">
        <v>1.087</v>
      </c>
      <c r="AF20" s="823">
        <v>1.1908999999999998</v>
      </c>
      <c r="AG20" s="823">
        <v>0.75729999999999997</v>
      </c>
      <c r="AH20" s="823">
        <v>1.3089999999999999</v>
      </c>
      <c r="AJ20" s="58"/>
      <c r="AK20" s="58"/>
      <c r="AL20" s="58"/>
      <c r="AM20" s="58"/>
    </row>
    <row r="21" spans="2:45" ht="24.75" customHeight="1" x14ac:dyDescent="0.25">
      <c r="B21" s="93"/>
      <c r="D21" s="48" t="s">
        <v>212</v>
      </c>
      <c r="G21" s="49" t="s">
        <v>19</v>
      </c>
      <c r="H21" s="50">
        <v>0</v>
      </c>
      <c r="J21" s="51" t="e">
        <f>+(H21/GR)*100</f>
        <v>#DIV/0!</v>
      </c>
      <c r="K21" s="52" t="s">
        <v>11</v>
      </c>
      <c r="L21" s="53">
        <f>IF(OR($A$1&lt;1,$A$1&gt;7),0,HLOOKUP($A$1,TABLE,+AB20+1))</f>
        <v>2.2646999999999999</v>
      </c>
      <c r="M21" s="54"/>
      <c r="N21" s="52" t="s">
        <v>12</v>
      </c>
      <c r="O21" s="54"/>
      <c r="P21" s="55" t="e">
        <f>IF(ISTEXT(+L21),"   N/A",ABS(+$L21-$J21))</f>
        <v>#DIV/0!</v>
      </c>
      <c r="Q21" s="40"/>
      <c r="R21" s="56"/>
      <c r="S21" s="56"/>
      <c r="Z21" s="828" t="s">
        <v>107</v>
      </c>
      <c r="AA21" s="826"/>
      <c r="AB21" s="578">
        <v>8</v>
      </c>
      <c r="AC21" s="823">
        <v>1.14E-2</v>
      </c>
      <c r="AD21" s="823">
        <v>0.48199999999999998</v>
      </c>
      <c r="AE21" s="823">
        <v>7.8899999999999998E-2</v>
      </c>
      <c r="AF21" s="823">
        <v>0.51019999999999999</v>
      </c>
      <c r="AG21" s="823">
        <v>1.3114000000000001</v>
      </c>
      <c r="AH21" s="823">
        <v>1.6712999999999998</v>
      </c>
      <c r="AJ21" s="58"/>
      <c r="AK21" s="58"/>
      <c r="AL21" s="58"/>
      <c r="AM21" s="58"/>
    </row>
    <row r="22" spans="2:45" ht="24.75" customHeight="1" x14ac:dyDescent="0.25">
      <c r="B22" s="93"/>
      <c r="D22" s="48" t="s">
        <v>107</v>
      </c>
      <c r="G22" s="49" t="s">
        <v>19</v>
      </c>
      <c r="H22" s="610">
        <v>0</v>
      </c>
      <c r="J22" s="78" t="e">
        <f>+(H22/GR)*100</f>
        <v>#DIV/0!</v>
      </c>
      <c r="K22" s="52" t="s">
        <v>11</v>
      </c>
      <c r="L22" s="53">
        <f>IF(OR($A$1&lt;1,$A$1&gt;7),0,HLOOKUP($A$1,TABLE,+AB21+1))</f>
        <v>1.14E-2</v>
      </c>
      <c r="M22" s="54"/>
      <c r="N22" s="52" t="s">
        <v>12</v>
      </c>
      <c r="O22" s="54"/>
      <c r="P22" s="55" t="e">
        <f>IF(ISTEXT(+L22),"   N/A",ABS(+$L22-$J22))</f>
        <v>#DIV/0!</v>
      </c>
      <c r="Q22" s="40"/>
      <c r="R22" s="81"/>
      <c r="S22" s="81"/>
      <c r="Z22" s="828" t="s">
        <v>162</v>
      </c>
      <c r="AA22" s="826"/>
      <c r="AB22" s="578">
        <v>9</v>
      </c>
      <c r="AC22" s="823">
        <v>0.2</v>
      </c>
      <c r="AD22" s="823">
        <v>0.5</v>
      </c>
      <c r="AE22" s="823">
        <v>0.5</v>
      </c>
      <c r="AF22" s="823">
        <v>0.6</v>
      </c>
      <c r="AG22" s="823">
        <v>0.6</v>
      </c>
      <c r="AH22" s="823">
        <v>0.89999999999999991</v>
      </c>
      <c r="AJ22" s="58"/>
      <c r="AK22" s="58"/>
      <c r="AL22" s="58"/>
      <c r="AM22" s="58"/>
    </row>
    <row r="23" spans="2:45" ht="24.75" customHeight="1" x14ac:dyDescent="0.25">
      <c r="B23" s="602"/>
      <c r="C23" s="99"/>
      <c r="D23" s="99"/>
      <c r="E23" s="99"/>
      <c r="F23" s="99"/>
      <c r="G23" s="99"/>
      <c r="H23" s="99"/>
      <c r="I23" s="99"/>
      <c r="J23" s="99"/>
      <c r="K23" s="99"/>
      <c r="L23" s="765"/>
      <c r="M23" s="99"/>
      <c r="N23" s="99"/>
      <c r="O23" s="99"/>
      <c r="P23" s="99"/>
      <c r="Q23" s="110"/>
      <c r="R23" s="111"/>
      <c r="S23" s="111"/>
      <c r="Z23" s="828" t="s">
        <v>14</v>
      </c>
      <c r="AA23" s="826"/>
      <c r="AB23" s="578">
        <v>10</v>
      </c>
      <c r="AC23" s="823">
        <v>0.5</v>
      </c>
      <c r="AD23" s="823">
        <v>0.2</v>
      </c>
      <c r="AE23" s="823">
        <v>0.5</v>
      </c>
      <c r="AF23" s="823">
        <v>0.3</v>
      </c>
      <c r="AG23" s="823">
        <v>0.70000000000000007</v>
      </c>
      <c r="AH23" s="823">
        <v>0.4</v>
      </c>
      <c r="AJ23" s="58"/>
      <c r="AK23" s="58"/>
      <c r="AL23" s="58"/>
      <c r="AM23" s="58"/>
    </row>
    <row r="24" spans="2:45" ht="24.75" customHeight="1" x14ac:dyDescent="0.25">
      <c r="B24" s="93"/>
      <c r="D24" s="48" t="s">
        <v>54</v>
      </c>
      <c r="G24" s="49" t="s">
        <v>19</v>
      </c>
      <c r="H24" s="50">
        <v>0</v>
      </c>
      <c r="J24" s="51" t="e">
        <f>+(H24/GR)*100</f>
        <v>#DIV/0!</v>
      </c>
      <c r="K24" s="52" t="s">
        <v>11</v>
      </c>
      <c r="L24" s="53">
        <f>IF(OR($A$1&lt;1,$A$1&gt;7),0,HLOOKUP($A$1,TABLE,+AB22+1))</f>
        <v>0.2</v>
      </c>
      <c r="M24" s="54"/>
      <c r="N24" s="52" t="s">
        <v>12</v>
      </c>
      <c r="O24" s="54"/>
      <c r="P24" s="55" t="e">
        <f>IF(ISTEXT(+L24),"   N/A",ABS(+$L24-$J24))</f>
        <v>#DIV/0!</v>
      </c>
      <c r="Q24" s="40"/>
      <c r="R24" s="56"/>
      <c r="S24" s="56"/>
      <c r="Z24" s="577" t="s">
        <v>347</v>
      </c>
      <c r="AA24" s="826"/>
      <c r="AB24" s="578">
        <v>11</v>
      </c>
      <c r="AC24" s="823">
        <v>100</v>
      </c>
      <c r="AD24" s="823">
        <v>100</v>
      </c>
      <c r="AE24" s="823">
        <v>100</v>
      </c>
      <c r="AF24" s="823">
        <v>100</v>
      </c>
      <c r="AG24" s="823">
        <v>100</v>
      </c>
      <c r="AH24" s="823">
        <v>100</v>
      </c>
      <c r="AJ24" s="58"/>
      <c r="AK24" s="58"/>
      <c r="AL24" s="58"/>
      <c r="AM24" s="58"/>
    </row>
    <row r="25" spans="2:45" ht="24.75" customHeight="1" x14ac:dyDescent="0.25">
      <c r="B25" s="93"/>
      <c r="D25" s="48" t="s">
        <v>14</v>
      </c>
      <c r="G25" s="49" t="s">
        <v>19</v>
      </c>
      <c r="H25" s="50">
        <v>0</v>
      </c>
      <c r="J25" s="51" t="e">
        <f>+(H25/GR)*100</f>
        <v>#DIV/0!</v>
      </c>
      <c r="K25" s="52" t="s">
        <v>11</v>
      </c>
      <c r="L25" s="53">
        <f>IF(OR($A$1&lt;1,$A$1&gt;7),0,HLOOKUP($A$1,TABLE,+AB23+1))</f>
        <v>0.5</v>
      </c>
      <c r="M25" s="54"/>
      <c r="N25" s="52" t="s">
        <v>12</v>
      </c>
      <c r="O25" s="54"/>
      <c r="P25" s="55" t="e">
        <f>IF(ISTEXT(+L25),"   N/A",ABS(+$L25-$J25))</f>
        <v>#DIV/0!</v>
      </c>
      <c r="Q25" s="40"/>
      <c r="R25" s="56"/>
      <c r="S25" s="56"/>
      <c r="Z25" s="577" t="s">
        <v>348</v>
      </c>
      <c r="AA25" s="826"/>
      <c r="AB25" s="578">
        <v>12</v>
      </c>
      <c r="AC25" s="823">
        <v>0</v>
      </c>
      <c r="AD25" s="823">
        <v>1.4000000000000001</v>
      </c>
      <c r="AE25" s="823">
        <v>0.1</v>
      </c>
      <c r="AF25" s="823">
        <v>1</v>
      </c>
      <c r="AG25" s="823">
        <v>1.2</v>
      </c>
      <c r="AH25" s="823">
        <v>1.4000000000000001</v>
      </c>
      <c r="AJ25" s="58"/>
      <c r="AK25" s="58"/>
      <c r="AL25" s="58"/>
      <c r="AM25" s="58"/>
    </row>
    <row r="26" spans="2:45" ht="24.75" customHeight="1" x14ac:dyDescent="0.25">
      <c r="B26" s="602"/>
      <c r="C26" s="93"/>
      <c r="D26" s="93"/>
      <c r="E26" s="93"/>
      <c r="F26" s="93"/>
      <c r="G26" s="93"/>
      <c r="H26" s="93"/>
      <c r="I26" s="93"/>
      <c r="J26" s="93"/>
      <c r="K26" s="93"/>
      <c r="L26" s="766"/>
      <c r="M26" s="93"/>
      <c r="N26" s="93"/>
      <c r="O26" s="93"/>
      <c r="P26" s="93"/>
      <c r="Q26" s="608"/>
      <c r="R26" s="609"/>
      <c r="S26" s="609"/>
      <c r="W26" s="60"/>
      <c r="X26" s="60"/>
      <c r="Z26" s="577" t="s">
        <v>349</v>
      </c>
      <c r="AA26" s="826"/>
      <c r="AB26" s="578">
        <v>13</v>
      </c>
      <c r="AC26" s="823">
        <v>100</v>
      </c>
      <c r="AD26" s="823">
        <v>98.6</v>
      </c>
      <c r="AE26" s="823">
        <v>99.9</v>
      </c>
      <c r="AF26" s="823">
        <v>99</v>
      </c>
      <c r="AG26" s="823">
        <v>98.8</v>
      </c>
      <c r="AH26" s="823">
        <v>98.6</v>
      </c>
      <c r="AJ26" s="58"/>
      <c r="AK26" s="58"/>
      <c r="AL26" s="58"/>
      <c r="AM26" s="58"/>
    </row>
    <row r="27" spans="2:45" ht="24.75" customHeight="1" x14ac:dyDescent="0.25">
      <c r="B27" s="93"/>
      <c r="C27" s="48" t="s">
        <v>15</v>
      </c>
      <c r="D27" s="6" t="s">
        <v>16</v>
      </c>
      <c r="E27" s="20"/>
      <c r="F27" s="20"/>
      <c r="G27" s="61" t="s">
        <v>19</v>
      </c>
      <c r="H27" s="62">
        <f>+SUM(H14:H25)</f>
        <v>0</v>
      </c>
      <c r="I27" s="3"/>
      <c r="J27" s="51" t="e">
        <f>+(H27/GR)*100</f>
        <v>#DIV/0!</v>
      </c>
      <c r="K27" s="52" t="s">
        <v>11</v>
      </c>
      <c r="L27" s="53">
        <f>IF(OR($A$1&lt;1,$A$1&gt;7),0,HLOOKUP($A$1,TABLE,+AB24+1))</f>
        <v>100</v>
      </c>
      <c r="M27" s="54"/>
      <c r="N27" s="52" t="s">
        <v>12</v>
      </c>
      <c r="O27" s="54"/>
      <c r="P27" s="55" t="e">
        <f>IF(ISTEXT(+L27),"   N/A",ABS(+$L27-$J27))</f>
        <v>#DIV/0!</v>
      </c>
      <c r="Q27" s="40"/>
      <c r="R27" s="56"/>
      <c r="S27" s="56"/>
      <c r="W27" s="60"/>
      <c r="X27" s="60"/>
      <c r="Z27" s="828" t="s">
        <v>51</v>
      </c>
      <c r="AA27" s="826"/>
      <c r="AB27" s="578">
        <v>14</v>
      </c>
      <c r="AC27" s="823">
        <v>4.0999999999999996</v>
      </c>
      <c r="AD27" s="823">
        <v>3.2</v>
      </c>
      <c r="AE27" s="823">
        <v>3.8</v>
      </c>
      <c r="AF27" s="823">
        <v>3.4</v>
      </c>
      <c r="AG27" s="823">
        <v>3.5</v>
      </c>
      <c r="AH27" s="823">
        <v>2.2000000000000002</v>
      </c>
    </row>
    <row r="28" spans="2:45" ht="24.75" customHeight="1" x14ac:dyDescent="0.25">
      <c r="B28" s="93"/>
      <c r="D28" s="48" t="s">
        <v>203</v>
      </c>
      <c r="G28" s="49" t="s">
        <v>19</v>
      </c>
      <c r="H28" s="50">
        <v>0</v>
      </c>
      <c r="J28" s="51" t="e">
        <f>+(H28/GR)*100</f>
        <v>#DIV/0!</v>
      </c>
      <c r="K28" s="52" t="s">
        <v>11</v>
      </c>
      <c r="L28" s="53">
        <f>IF(OR($A$1&lt;1,$A$1&gt;7),0,HLOOKUP($A$1,TABLE,+AB25+1))</f>
        <v>0</v>
      </c>
      <c r="M28" s="54"/>
      <c r="N28" s="52" t="s">
        <v>12</v>
      </c>
      <c r="O28" s="54"/>
      <c r="P28" s="55" t="e">
        <f>IF(ISTEXT(+L28),"   N/A",ABS(+$L28-$J28))</f>
        <v>#DIV/0!</v>
      </c>
      <c r="Q28" s="40"/>
      <c r="R28" s="56"/>
      <c r="S28" s="56"/>
      <c r="Z28" s="828" t="s">
        <v>115</v>
      </c>
      <c r="AA28" s="826"/>
      <c r="AB28" s="578">
        <v>15</v>
      </c>
      <c r="AC28" s="823">
        <v>20</v>
      </c>
      <c r="AD28" s="823">
        <v>11.5</v>
      </c>
      <c r="AE28" s="823">
        <v>12</v>
      </c>
      <c r="AF28" s="823">
        <v>13.6</v>
      </c>
      <c r="AG28" s="823">
        <v>15.5</v>
      </c>
      <c r="AH28" s="823">
        <v>11</v>
      </c>
    </row>
    <row r="29" spans="2:45" ht="24.75" customHeight="1" x14ac:dyDescent="0.25">
      <c r="B29" s="93"/>
      <c r="C29" s="48" t="s">
        <v>15</v>
      </c>
      <c r="D29" s="6" t="s">
        <v>17</v>
      </c>
      <c r="E29" s="20"/>
      <c r="F29" s="20"/>
      <c r="G29" s="61" t="s">
        <v>19</v>
      </c>
      <c r="H29" s="62">
        <f>+H27-H28</f>
        <v>0</v>
      </c>
      <c r="I29" s="3"/>
      <c r="J29" s="51" t="e">
        <f>+(H29/GR)*100</f>
        <v>#DIV/0!</v>
      </c>
      <c r="K29" s="52" t="s">
        <v>11</v>
      </c>
      <c r="L29" s="53">
        <f>IF(OR($A$1&lt;1,$A$1&gt;7),0,HLOOKUP($A$1,TABLE,+AB26+1))</f>
        <v>100</v>
      </c>
      <c r="M29" s="54"/>
      <c r="N29" s="52" t="s">
        <v>12</v>
      </c>
      <c r="O29" s="54"/>
      <c r="P29" s="55" t="e">
        <f>IF(ISTEXT(+L29),"   N/A",ABS(+$L29-$J29))</f>
        <v>#DIV/0!</v>
      </c>
      <c r="Q29" s="40"/>
      <c r="R29" s="56"/>
      <c r="S29" s="56"/>
      <c r="W29" s="60"/>
      <c r="X29" s="60"/>
      <c r="Y29" s="57"/>
      <c r="Z29" s="828" t="s">
        <v>116</v>
      </c>
      <c r="AA29" s="826"/>
      <c r="AB29" s="578">
        <v>16</v>
      </c>
      <c r="AC29" s="823">
        <v>0.3</v>
      </c>
      <c r="AD29" s="823">
        <v>0.2</v>
      </c>
      <c r="AE29" s="823">
        <v>0.6</v>
      </c>
      <c r="AF29" s="823">
        <v>0.4</v>
      </c>
      <c r="AG29" s="823">
        <v>0.2</v>
      </c>
      <c r="AH29" s="823">
        <v>0.5</v>
      </c>
    </row>
    <row r="30" spans="2:45" ht="24.75" customHeight="1" x14ac:dyDescent="0.25">
      <c r="B30" s="602"/>
      <c r="C30" s="93"/>
      <c r="D30" s="93"/>
      <c r="E30" s="93"/>
      <c r="F30" s="93"/>
      <c r="G30" s="95"/>
      <c r="H30" s="95"/>
      <c r="I30" s="95"/>
      <c r="J30" s="603"/>
      <c r="K30" s="604"/>
      <c r="L30" s="605"/>
      <c r="M30" s="604"/>
      <c r="N30" s="606"/>
      <c r="O30" s="604"/>
      <c r="P30" s="607"/>
      <c r="Q30" s="608"/>
      <c r="R30" s="609"/>
      <c r="S30" s="609"/>
      <c r="W30" s="60"/>
      <c r="X30" s="60"/>
      <c r="Z30" s="828" t="s">
        <v>117</v>
      </c>
      <c r="AA30" s="826"/>
      <c r="AB30" s="578">
        <v>17</v>
      </c>
      <c r="AC30" s="823">
        <v>12.8</v>
      </c>
      <c r="AD30" s="823">
        <v>13.8</v>
      </c>
      <c r="AE30" s="823">
        <v>15.7</v>
      </c>
      <c r="AF30" s="823">
        <v>15.1</v>
      </c>
      <c r="AG30" s="823">
        <v>14.299999999999999</v>
      </c>
      <c r="AH30" s="823">
        <v>12.3</v>
      </c>
    </row>
    <row r="31" spans="2:45" ht="24.75" customHeight="1" x14ac:dyDescent="0.25">
      <c r="B31" s="93"/>
      <c r="C31" s="20"/>
      <c r="D31" s="20"/>
      <c r="E31" s="20"/>
      <c r="F31" s="20"/>
      <c r="G31" s="20"/>
      <c r="H31" s="63"/>
      <c r="I31" s="20"/>
      <c r="J31" s="64"/>
      <c r="K31" s="65"/>
      <c r="L31" s="806"/>
      <c r="M31" s="806"/>
      <c r="N31" s="806"/>
      <c r="O31" s="20"/>
      <c r="P31" s="66"/>
      <c r="Q31" s="67"/>
      <c r="R31" s="68"/>
      <c r="S31" s="59"/>
      <c r="W31" s="60"/>
      <c r="X31" s="60"/>
      <c r="Z31" s="828" t="s">
        <v>113</v>
      </c>
      <c r="AA31" s="826"/>
      <c r="AB31" s="578">
        <v>18</v>
      </c>
      <c r="AC31" s="823">
        <v>55.2</v>
      </c>
      <c r="AD31" s="823">
        <v>40.799999999999997</v>
      </c>
      <c r="AE31" s="823">
        <v>36</v>
      </c>
      <c r="AF31" s="823">
        <v>38.9</v>
      </c>
      <c r="AG31" s="823">
        <v>37</v>
      </c>
      <c r="AH31" s="823">
        <v>66</v>
      </c>
    </row>
    <row r="32" spans="2:45" s="8" customFormat="1" ht="24.75" customHeight="1" x14ac:dyDescent="0.25">
      <c r="B32" s="602"/>
      <c r="C32" s="41" t="s">
        <v>83</v>
      </c>
      <c r="D32" s="42"/>
      <c r="E32" s="42"/>
      <c r="F32" s="42"/>
      <c r="G32" s="43"/>
      <c r="H32" s="43"/>
      <c r="I32" s="43"/>
      <c r="J32" s="42"/>
      <c r="K32" s="69"/>
      <c r="L32" s="44"/>
      <c r="M32" s="42"/>
      <c r="N32" s="42"/>
      <c r="O32" s="42"/>
      <c r="P32" s="70"/>
      <c r="Q32" s="47"/>
      <c r="R32" s="71"/>
      <c r="S32" s="71"/>
      <c r="U32" s="9"/>
      <c r="V32" s="9"/>
      <c r="W32" s="72"/>
      <c r="X32" s="72"/>
      <c r="Z32" s="828" t="s">
        <v>114</v>
      </c>
      <c r="AA32" s="574"/>
      <c r="AB32" s="578">
        <v>19</v>
      </c>
      <c r="AC32" s="823">
        <v>1.4000000000000001</v>
      </c>
      <c r="AD32" s="823">
        <v>1.7000000000000002</v>
      </c>
      <c r="AE32" s="823">
        <v>1.5</v>
      </c>
      <c r="AF32" s="823">
        <v>2.4</v>
      </c>
      <c r="AG32" s="823">
        <v>1</v>
      </c>
      <c r="AH32" s="823">
        <v>3</v>
      </c>
      <c r="AI32" s="516"/>
      <c r="AJ32" s="516"/>
      <c r="AK32" s="516"/>
      <c r="AL32" s="516"/>
      <c r="AM32" s="516"/>
      <c r="AN32" s="516"/>
      <c r="AO32" s="516"/>
      <c r="AP32" s="516"/>
      <c r="AQ32" s="516"/>
      <c r="AR32" s="516"/>
      <c r="AS32" s="516"/>
    </row>
    <row r="33" spans="2:35" ht="24.75" customHeight="1" x14ac:dyDescent="0.25">
      <c r="B33" s="93"/>
      <c r="D33" s="1" t="s">
        <v>51</v>
      </c>
      <c r="G33" s="49" t="s">
        <v>19</v>
      </c>
      <c r="H33" s="50">
        <v>0</v>
      </c>
      <c r="J33" s="51" t="e">
        <f>+(H33/$H$7)*100</f>
        <v>#DIV/0!</v>
      </c>
      <c r="K33" s="73" t="s">
        <v>11</v>
      </c>
      <c r="L33" s="74">
        <f t="shared" ref="L33:L38" si="0">IF(OR($A$1&lt;1,$A$1&gt;7),0,HLOOKUP($A$1,TABLE,+AB27+1))</f>
        <v>4.0999999999999996</v>
      </c>
      <c r="N33" s="1" t="s">
        <v>12</v>
      </c>
      <c r="P33" s="55" t="e">
        <f t="shared" ref="P33:P38" si="1">IF(ISTEXT(+L33),"   N/A",ABS(+$L33-$J33))</f>
        <v>#DIV/0!</v>
      </c>
      <c r="Q33" s="40"/>
      <c r="R33" s="56"/>
      <c r="S33" s="56"/>
      <c r="W33" s="60"/>
      <c r="X33" s="60"/>
      <c r="Y33" s="57"/>
      <c r="Z33" s="828" t="s">
        <v>52</v>
      </c>
      <c r="AA33" s="826"/>
      <c r="AB33" s="578">
        <v>20</v>
      </c>
      <c r="AC33" s="823">
        <v>3.7</v>
      </c>
      <c r="AD33" s="823">
        <v>10</v>
      </c>
      <c r="AE33" s="823">
        <v>17.100000000000001</v>
      </c>
      <c r="AF33" s="823">
        <v>7</v>
      </c>
      <c r="AG33" s="823">
        <v>22.2</v>
      </c>
      <c r="AH33" s="823">
        <v>38.6</v>
      </c>
    </row>
    <row r="34" spans="2:35" ht="24.75" customHeight="1" x14ac:dyDescent="0.25">
      <c r="B34" s="93"/>
      <c r="D34" s="611" t="s">
        <v>115</v>
      </c>
      <c r="F34" s="75"/>
      <c r="G34" s="76"/>
      <c r="H34" s="77"/>
      <c r="J34" s="78"/>
      <c r="K34" s="73"/>
      <c r="L34" s="74">
        <f t="shared" si="0"/>
        <v>20</v>
      </c>
      <c r="N34" s="1" t="s">
        <v>12</v>
      </c>
      <c r="P34" s="55">
        <f t="shared" si="1"/>
        <v>20</v>
      </c>
      <c r="Q34" s="40"/>
      <c r="R34" s="56"/>
      <c r="S34" s="56"/>
      <c r="W34" s="60"/>
      <c r="X34" s="60"/>
      <c r="Y34" s="57"/>
      <c r="Z34" s="828" t="s">
        <v>53</v>
      </c>
      <c r="AA34" s="826"/>
      <c r="AB34" s="578">
        <v>21</v>
      </c>
      <c r="AC34" s="829">
        <v>110000</v>
      </c>
      <c r="AD34" s="829">
        <v>278459</v>
      </c>
      <c r="AE34" s="829">
        <v>293091</v>
      </c>
      <c r="AF34" s="829">
        <v>1120060</v>
      </c>
      <c r="AG34" s="829">
        <v>1339600</v>
      </c>
      <c r="AH34" s="829">
        <v>1545713</v>
      </c>
    </row>
    <row r="35" spans="2:35" ht="24.75" customHeight="1" x14ac:dyDescent="0.25">
      <c r="B35" s="93"/>
      <c r="D35" s="611" t="s">
        <v>116</v>
      </c>
      <c r="F35" s="75"/>
      <c r="G35" s="76"/>
      <c r="H35" s="77"/>
      <c r="J35" s="78"/>
      <c r="K35" s="73"/>
      <c r="L35" s="74">
        <f t="shared" si="0"/>
        <v>0.3</v>
      </c>
      <c r="N35" s="1" t="s">
        <v>12</v>
      </c>
      <c r="P35" s="55">
        <f t="shared" si="1"/>
        <v>0.3</v>
      </c>
      <c r="Q35" s="79"/>
      <c r="R35" s="56"/>
      <c r="S35" s="56"/>
      <c r="W35" s="60"/>
      <c r="X35" s="60"/>
      <c r="Z35" s="828" t="s">
        <v>351</v>
      </c>
      <c r="AA35" s="830" t="s">
        <v>358</v>
      </c>
      <c r="AB35" s="578">
        <v>22</v>
      </c>
      <c r="AC35" s="831">
        <v>7.2153999999999996E-2</v>
      </c>
      <c r="AD35" s="831">
        <v>7.6080999999999996E-2</v>
      </c>
      <c r="AE35" s="831">
        <v>0.16767799999999999</v>
      </c>
      <c r="AF35" s="831">
        <v>0.232046</v>
      </c>
      <c r="AG35" s="831">
        <v>0.31331799999999999</v>
      </c>
      <c r="AH35" s="831">
        <v>0.46811000000000003</v>
      </c>
    </row>
    <row r="36" spans="2:35" ht="24.75" customHeight="1" x14ac:dyDescent="0.25">
      <c r="B36" s="93"/>
      <c r="D36" s="1" t="s">
        <v>117</v>
      </c>
      <c r="G36" s="49" t="s">
        <v>19</v>
      </c>
      <c r="H36" s="50">
        <v>0</v>
      </c>
      <c r="J36" s="51" t="e">
        <f>+(H36/$H$7)*100</f>
        <v>#DIV/0!</v>
      </c>
      <c r="K36" s="73" t="s">
        <v>11</v>
      </c>
      <c r="L36" s="74">
        <f t="shared" si="0"/>
        <v>12.8</v>
      </c>
      <c r="N36" s="80" t="s">
        <v>12</v>
      </c>
      <c r="P36" s="55" t="e">
        <f t="shared" si="1"/>
        <v>#DIV/0!</v>
      </c>
      <c r="Q36" s="79"/>
      <c r="R36" s="56"/>
      <c r="S36" s="56"/>
      <c r="W36" s="60"/>
      <c r="X36" s="60"/>
      <c r="Y36" s="57"/>
      <c r="Z36" s="828" t="s">
        <v>353</v>
      </c>
      <c r="AA36" s="830" t="s">
        <v>358</v>
      </c>
      <c r="AB36" s="578">
        <v>23</v>
      </c>
      <c r="AC36" s="823" t="s">
        <v>15</v>
      </c>
      <c r="AD36" s="823">
        <v>1.357143</v>
      </c>
      <c r="AE36" s="823">
        <v>5.5641030000000002</v>
      </c>
      <c r="AF36" s="823">
        <v>10.928571</v>
      </c>
      <c r="AG36" s="823">
        <v>26.823529000000001</v>
      </c>
      <c r="AH36" s="823">
        <v>117.093023</v>
      </c>
    </row>
    <row r="37" spans="2:35" ht="24.75" customHeight="1" x14ac:dyDescent="0.25">
      <c r="B37" s="93"/>
      <c r="D37" s="611" t="s">
        <v>113</v>
      </c>
      <c r="F37" s="75"/>
      <c r="G37" s="76"/>
      <c r="H37" s="77"/>
      <c r="J37" s="78"/>
      <c r="K37" s="73"/>
      <c r="L37" s="74">
        <f t="shared" si="0"/>
        <v>55.2</v>
      </c>
      <c r="N37" s="80" t="s">
        <v>12</v>
      </c>
      <c r="P37" s="55">
        <f t="shared" si="1"/>
        <v>55.2</v>
      </c>
      <c r="Q37" s="79"/>
      <c r="R37" s="56"/>
      <c r="S37" s="56"/>
      <c r="W37" s="60"/>
      <c r="X37" s="60"/>
      <c r="Y37" s="57"/>
      <c r="Z37" s="828" t="s">
        <v>354</v>
      </c>
      <c r="AA37" s="830" t="s">
        <v>358</v>
      </c>
      <c r="AB37" s="578">
        <v>24</v>
      </c>
      <c r="AC37" s="823" t="s">
        <v>15</v>
      </c>
      <c r="AD37" s="823">
        <v>87410.284304000001</v>
      </c>
      <c r="AE37" s="823">
        <v>431905.94205100002</v>
      </c>
      <c r="AF37" s="823">
        <v>1082741.895238</v>
      </c>
      <c r="AG37" s="823">
        <v>2894494.328824</v>
      </c>
      <c r="AH37" s="823">
        <v>16466112.587574</v>
      </c>
    </row>
    <row r="38" spans="2:35" ht="24.75" customHeight="1" x14ac:dyDescent="0.25">
      <c r="B38" s="93"/>
      <c r="D38" s="611" t="s">
        <v>114</v>
      </c>
      <c r="F38" s="75"/>
      <c r="G38" s="76"/>
      <c r="H38" s="77"/>
      <c r="J38" s="78"/>
      <c r="K38" s="73"/>
      <c r="L38" s="74">
        <f t="shared" si="0"/>
        <v>1.4000000000000001</v>
      </c>
      <c r="N38" s="80" t="s">
        <v>12</v>
      </c>
      <c r="P38" s="55">
        <f t="shared" si="1"/>
        <v>1.4000000000000001</v>
      </c>
      <c r="Q38" s="79"/>
      <c r="R38" s="56"/>
      <c r="S38" s="56"/>
      <c r="W38" s="60"/>
      <c r="X38" s="60"/>
      <c r="Z38" s="828" t="s">
        <v>244</v>
      </c>
      <c r="AA38" s="830" t="s">
        <v>358</v>
      </c>
      <c r="AB38" s="578">
        <v>25</v>
      </c>
      <c r="AC38" s="823" t="s">
        <v>15</v>
      </c>
      <c r="AD38" s="823">
        <v>80028.367836999998</v>
      </c>
      <c r="AE38" s="823">
        <v>84619.494600999999</v>
      </c>
      <c r="AF38" s="823">
        <v>93621.925688999996</v>
      </c>
      <c r="AG38" s="823">
        <v>104362.230857</v>
      </c>
      <c r="AH38" s="823">
        <v>131902.22281499999</v>
      </c>
    </row>
    <row r="39" spans="2:35" ht="24.75" customHeight="1" x14ac:dyDescent="0.25">
      <c r="B39" s="93"/>
      <c r="D39" s="48"/>
      <c r="F39" s="75"/>
      <c r="G39" s="75"/>
      <c r="H39" s="75"/>
      <c r="J39" s="73"/>
      <c r="K39" s="73"/>
      <c r="L39" s="74"/>
      <c r="N39" s="80"/>
      <c r="P39" s="55"/>
      <c r="Q39" s="40"/>
      <c r="R39" s="81"/>
      <c r="S39" s="81"/>
      <c r="W39" s="60"/>
      <c r="X39" s="60"/>
      <c r="Z39" s="828" t="s">
        <v>351</v>
      </c>
      <c r="AA39" s="830" t="s">
        <v>359</v>
      </c>
      <c r="AB39" s="578">
        <v>26</v>
      </c>
      <c r="AC39" s="831">
        <v>6.7971000000000004E-2</v>
      </c>
      <c r="AD39" s="831">
        <v>0.101227</v>
      </c>
      <c r="AE39" s="831">
        <v>0.13158</v>
      </c>
      <c r="AF39" s="831">
        <v>0.144375</v>
      </c>
      <c r="AG39" s="831">
        <v>0.14681</v>
      </c>
      <c r="AH39" s="831">
        <v>0.14896100000000001</v>
      </c>
      <c r="AI39" s="520"/>
    </row>
    <row r="40" spans="2:35" ht="24.75" customHeight="1" x14ac:dyDescent="0.25">
      <c r="B40" s="93"/>
      <c r="C40" s="82" t="s">
        <v>84</v>
      </c>
      <c r="D40" s="75"/>
      <c r="E40" s="75"/>
      <c r="F40" s="75"/>
      <c r="G40" s="83"/>
      <c r="H40" s="83"/>
      <c r="I40" s="83"/>
      <c r="J40" s="83"/>
      <c r="K40" s="83"/>
      <c r="L40" s="84"/>
      <c r="M40" s="75"/>
      <c r="N40" s="75"/>
      <c r="O40" s="83"/>
      <c r="P40" s="85"/>
      <c r="Q40" s="79"/>
      <c r="R40" s="59"/>
      <c r="S40" s="59"/>
      <c r="W40" s="60"/>
      <c r="X40" s="60"/>
      <c r="Y40" s="57"/>
      <c r="Z40" s="828" t="s">
        <v>353</v>
      </c>
      <c r="AA40" s="830" t="s">
        <v>359</v>
      </c>
      <c r="AB40" s="578">
        <v>27</v>
      </c>
      <c r="AC40" s="823">
        <v>2.5</v>
      </c>
      <c r="AD40" s="823">
        <v>3.3928569999999998</v>
      </c>
      <c r="AE40" s="823">
        <v>9.5641029999999994</v>
      </c>
      <c r="AF40" s="823">
        <v>19.523810000000001</v>
      </c>
      <c r="AG40" s="823">
        <v>37.558824000000001</v>
      </c>
      <c r="AH40" s="823">
        <v>123</v>
      </c>
      <c r="AI40" s="520"/>
    </row>
    <row r="41" spans="2:35" ht="24.75" customHeight="1" x14ac:dyDescent="0.25">
      <c r="B41" s="93"/>
      <c r="D41" s="1" t="s">
        <v>52</v>
      </c>
      <c r="J41" s="78"/>
      <c r="K41" s="73"/>
      <c r="L41" s="74">
        <f>IF(OR($A$1&lt;1,$A$1&gt;7),0,HLOOKUP($A$1,TABLE,+AB33+1))</f>
        <v>3.7</v>
      </c>
      <c r="N41" s="80" t="s">
        <v>12</v>
      </c>
      <c r="P41" s="55">
        <f>IF(ISTEXT(+L41),"   N/A",ABS(+$L41-$J41))</f>
        <v>3.7</v>
      </c>
      <c r="Q41" s="40"/>
      <c r="R41" s="56"/>
      <c r="S41" s="56"/>
      <c r="W41" s="60"/>
      <c r="X41" s="60"/>
      <c r="Y41" s="57"/>
      <c r="Z41" s="828" t="s">
        <v>354</v>
      </c>
      <c r="AA41" s="830" t="s">
        <v>359</v>
      </c>
      <c r="AB41" s="578">
        <v>28</v>
      </c>
      <c r="AC41" s="823">
        <v>30965.744167000001</v>
      </c>
      <c r="AD41" s="823">
        <v>96434.159536000006</v>
      </c>
      <c r="AE41" s="823">
        <v>315319.67025600001</v>
      </c>
      <c r="AF41" s="823">
        <v>670475.18547599996</v>
      </c>
      <c r="AG41" s="823">
        <v>1316318.728235</v>
      </c>
      <c r="AH41" s="823">
        <v>4277541.0561720002</v>
      </c>
    </row>
    <row r="42" spans="2:35" ht="24.75" customHeight="1" x14ac:dyDescent="0.25">
      <c r="B42" s="93"/>
      <c r="D42" s="1" t="s">
        <v>53</v>
      </c>
      <c r="G42" s="49" t="s">
        <v>19</v>
      </c>
      <c r="H42" s="50">
        <v>0</v>
      </c>
      <c r="J42" s="78"/>
      <c r="K42" s="73"/>
      <c r="L42" s="86">
        <f>IF(OR($A$1&lt;1,$A$1&gt;7),0,HLOOKUP($A$1,TABLE,+AB34+1))</f>
        <v>110000</v>
      </c>
      <c r="N42" s="80" t="s">
        <v>12</v>
      </c>
      <c r="P42" s="87">
        <f>IF(ISTEXT(+L42),"   N/A",ABS(+$L42-$J42))</f>
        <v>110000</v>
      </c>
      <c r="Q42" s="40"/>
      <c r="R42" s="56"/>
      <c r="S42" s="56"/>
      <c r="W42" s="60"/>
      <c r="X42" s="60"/>
      <c r="Y42" s="57"/>
      <c r="Z42" s="828" t="s">
        <v>244</v>
      </c>
      <c r="AA42" s="830" t="s">
        <v>359</v>
      </c>
      <c r="AB42" s="578">
        <v>29</v>
      </c>
      <c r="AC42" s="823">
        <v>27124.537273000002</v>
      </c>
      <c r="AD42" s="823">
        <v>31858.078719000001</v>
      </c>
      <c r="AE42" s="823">
        <v>33815.437188000004</v>
      </c>
      <c r="AF42" s="823">
        <v>34248.561535000001</v>
      </c>
      <c r="AG42" s="823">
        <v>34778.190113999997</v>
      </c>
      <c r="AH42" s="823">
        <v>35013.750577999999</v>
      </c>
    </row>
    <row r="43" spans="2:35" ht="24.75" customHeight="1" x14ac:dyDescent="0.25">
      <c r="B43" s="93"/>
      <c r="J43" s="88"/>
      <c r="K43" s="73"/>
      <c r="L43" s="86"/>
      <c r="N43" s="80"/>
      <c r="P43" s="87"/>
      <c r="Q43" s="40"/>
      <c r="R43" s="81"/>
      <c r="S43" s="81"/>
      <c r="W43" s="60"/>
      <c r="X43" s="60"/>
      <c r="Y43" s="57"/>
      <c r="Z43" s="828" t="s">
        <v>351</v>
      </c>
      <c r="AA43" s="830" t="s">
        <v>355</v>
      </c>
      <c r="AB43" s="578">
        <v>30</v>
      </c>
      <c r="AC43" s="831">
        <v>0.14202000000000001</v>
      </c>
      <c r="AD43" s="831">
        <v>0.19235099999999999</v>
      </c>
      <c r="AE43" s="831">
        <v>0.192882</v>
      </c>
      <c r="AF43" s="831">
        <v>0.193494</v>
      </c>
      <c r="AG43" s="831">
        <v>0.18246100000000001</v>
      </c>
      <c r="AH43" s="831">
        <v>0.155582</v>
      </c>
    </row>
    <row r="44" spans="2:35" ht="24.75" customHeight="1" x14ac:dyDescent="0.25">
      <c r="B44" s="93"/>
      <c r="C44" s="41" t="s">
        <v>241</v>
      </c>
      <c r="G44" s="3"/>
      <c r="H44" s="3"/>
      <c r="I44" s="3"/>
      <c r="J44" s="89"/>
      <c r="K44" s="54"/>
      <c r="L44" s="74"/>
      <c r="M44" s="54"/>
      <c r="N44" s="52"/>
      <c r="O44" s="54"/>
      <c r="P44" s="55"/>
      <c r="Q44" s="40"/>
      <c r="R44" s="81"/>
      <c r="S44" s="81"/>
      <c r="W44" s="60"/>
      <c r="X44" s="60"/>
      <c r="Z44" s="828" t="s">
        <v>353</v>
      </c>
      <c r="AA44" s="830" t="s">
        <v>355</v>
      </c>
      <c r="AB44" s="578">
        <v>31</v>
      </c>
      <c r="AC44" s="823">
        <v>9.5</v>
      </c>
      <c r="AD44" s="823">
        <v>17.25</v>
      </c>
      <c r="AE44" s="823">
        <v>36.358974000000003</v>
      </c>
      <c r="AF44" s="823">
        <v>57.976190000000003</v>
      </c>
      <c r="AG44" s="823">
        <v>99.529411999999994</v>
      </c>
      <c r="AH44" s="823">
        <v>270.674419</v>
      </c>
    </row>
    <row r="45" spans="2:35" ht="24.75" customHeight="1" x14ac:dyDescent="0.25">
      <c r="B45" s="93"/>
      <c r="C45" s="19" t="s">
        <v>214</v>
      </c>
      <c r="R45" s="90"/>
      <c r="S45" s="90"/>
      <c r="W45" s="60"/>
      <c r="X45" s="60"/>
      <c r="Z45" s="828" t="s">
        <v>354</v>
      </c>
      <c r="AA45" s="830" t="s">
        <v>355</v>
      </c>
      <c r="AB45" s="578">
        <v>32</v>
      </c>
      <c r="AC45" s="827">
        <v>47574.668333000001</v>
      </c>
      <c r="AD45" s="827">
        <v>195014.96868200001</v>
      </c>
      <c r="AE45" s="823">
        <v>447733.07615400001</v>
      </c>
      <c r="AF45" s="823">
        <v>886702.77095200005</v>
      </c>
      <c r="AG45" s="823">
        <v>1545288.0814710001</v>
      </c>
      <c r="AH45" s="823">
        <v>4259899.8998140004</v>
      </c>
      <c r="AI45" s="520"/>
    </row>
    <row r="46" spans="2:35" ht="24.75" customHeight="1" x14ac:dyDescent="0.25">
      <c r="B46" s="93"/>
      <c r="C46" s="21" t="s">
        <v>340</v>
      </c>
      <c r="L46" s="74"/>
      <c r="N46" s="48"/>
      <c r="P46" s="91"/>
      <c r="Q46" s="40"/>
      <c r="R46" s="59"/>
      <c r="S46" s="59"/>
      <c r="W46" s="60"/>
      <c r="X46" s="60"/>
      <c r="Y46" s="57"/>
      <c r="Z46" s="828" t="s">
        <v>244</v>
      </c>
      <c r="AA46" s="830" t="s">
        <v>355</v>
      </c>
      <c r="AB46" s="578">
        <v>33</v>
      </c>
      <c r="AC46" s="827">
        <v>12823.737335</v>
      </c>
      <c r="AD46" s="827">
        <v>13619.427616999999</v>
      </c>
      <c r="AE46" s="823">
        <v>14514.128812000001</v>
      </c>
      <c r="AF46" s="823">
        <v>15216.615752</v>
      </c>
      <c r="AG46" s="823">
        <v>15713.596336000001</v>
      </c>
      <c r="AH46" s="823">
        <v>15922.720644999999</v>
      </c>
      <c r="AI46" s="520"/>
    </row>
    <row r="47" spans="2:35" ht="24.75" customHeight="1" x14ac:dyDescent="0.25">
      <c r="B47" s="93"/>
      <c r="D47" s="108" t="s">
        <v>350</v>
      </c>
      <c r="E47" s="109"/>
      <c r="F47" s="109"/>
      <c r="G47" s="109"/>
      <c r="H47" s="109"/>
      <c r="I47" s="109" t="s">
        <v>19</v>
      </c>
      <c r="J47" s="810">
        <f>SUM(H14:H15)</f>
        <v>0</v>
      </c>
      <c r="K47" s="810"/>
      <c r="L47" s="810"/>
      <c r="O47" s="54"/>
      <c r="P47" s="55"/>
      <c r="Q47" s="40"/>
      <c r="R47" s="59"/>
      <c r="S47" s="59"/>
      <c r="W47" s="60"/>
      <c r="X47" s="60"/>
      <c r="Y47" s="57"/>
      <c r="Z47" s="828" t="s">
        <v>351</v>
      </c>
      <c r="AA47" s="830" t="s">
        <v>356</v>
      </c>
      <c r="AB47" s="578">
        <v>34</v>
      </c>
      <c r="AC47" s="832">
        <v>0.14740400000000001</v>
      </c>
      <c r="AD47" s="832">
        <v>0.18018300000000001</v>
      </c>
      <c r="AE47" s="831">
        <v>0.15178</v>
      </c>
      <c r="AF47" s="831">
        <v>0.13503299999999999</v>
      </c>
      <c r="AG47" s="831">
        <v>0.119196</v>
      </c>
      <c r="AH47" s="831">
        <v>8.2849999999999993E-2</v>
      </c>
      <c r="AI47" s="520"/>
    </row>
    <row r="48" spans="2:35" ht="24.75" customHeight="1" x14ac:dyDescent="0.25">
      <c r="B48" s="93"/>
      <c r="D48" s="94" t="s">
        <v>351</v>
      </c>
      <c r="E48" s="93"/>
      <c r="F48" s="93"/>
      <c r="G48" s="95"/>
      <c r="H48" s="121" t="e">
        <f>+(H50/J47)</f>
        <v>#DIV/0!</v>
      </c>
      <c r="I48" s="95"/>
      <c r="J48" s="97"/>
      <c r="K48" s="98"/>
      <c r="L48" s="120">
        <f>IF(OR($A$1&lt;1,$A$1&gt;7),0,HLOOKUP($A$1,TABLE,+AB35+1))</f>
        <v>7.2153999999999996E-2</v>
      </c>
      <c r="M48" s="54"/>
      <c r="N48" s="52" t="s">
        <v>12</v>
      </c>
      <c r="O48" s="54"/>
      <c r="P48" s="122" t="e">
        <f>IF(ISTEXT(+L48),"   N/A",ABS(+$L48-$H48))</f>
        <v>#DIV/0!</v>
      </c>
      <c r="Q48" s="40"/>
      <c r="R48" s="56"/>
      <c r="S48" s="56"/>
      <c r="W48" s="60"/>
      <c r="X48" s="60"/>
      <c r="Y48" s="57"/>
      <c r="Z48" s="828" t="s">
        <v>353</v>
      </c>
      <c r="AA48" s="830" t="s">
        <v>356</v>
      </c>
      <c r="AB48" s="578">
        <v>35</v>
      </c>
      <c r="AC48" s="827">
        <v>16.416667</v>
      </c>
      <c r="AD48" s="827">
        <v>42.464286000000001</v>
      </c>
      <c r="AE48" s="823">
        <v>59.358974000000003</v>
      </c>
      <c r="AF48" s="823">
        <v>87.214286000000001</v>
      </c>
      <c r="AG48" s="823">
        <v>133.911765</v>
      </c>
      <c r="AH48" s="823">
        <v>305.72093000000001</v>
      </c>
      <c r="AI48" s="520"/>
    </row>
    <row r="49" spans="2:45" ht="24.75" customHeight="1" x14ac:dyDescent="0.25">
      <c r="B49" s="93"/>
      <c r="D49" s="48" t="s">
        <v>353</v>
      </c>
      <c r="G49" s="3"/>
      <c r="H49" s="103">
        <v>0</v>
      </c>
      <c r="I49" s="3"/>
      <c r="J49" s="97"/>
      <c r="K49" s="98"/>
      <c r="L49" s="53" t="str">
        <f>IF(OR($A$1&lt;1,$A$1&gt;7),0,HLOOKUP($A$1,TABLE,+AB36+1))</f>
        <v>*</v>
      </c>
      <c r="M49" s="54"/>
      <c r="N49" s="52" t="s">
        <v>12</v>
      </c>
      <c r="O49" s="54"/>
      <c r="P49" s="124" t="str">
        <f t="shared" ref="P49:P51" si="2">IF(ISTEXT(+L49),"   N/A",ABS(+$L49-$H49))</f>
        <v xml:space="preserve">   N/A</v>
      </c>
      <c r="Q49" s="40"/>
      <c r="R49" s="56"/>
      <c r="S49" s="56"/>
      <c r="W49" s="60"/>
      <c r="X49" s="60"/>
      <c r="Y49" s="57"/>
      <c r="Z49" s="828" t="s">
        <v>354</v>
      </c>
      <c r="AA49" s="830" t="s">
        <v>356</v>
      </c>
      <c r="AB49" s="578">
        <v>36</v>
      </c>
      <c r="AC49" s="827">
        <v>50721.287917000001</v>
      </c>
      <c r="AD49" s="827">
        <v>167805.150211</v>
      </c>
      <c r="AE49" s="823">
        <v>339171.988205</v>
      </c>
      <c r="AF49" s="823">
        <v>604875.69952400005</v>
      </c>
      <c r="AG49" s="823">
        <v>946906.23176500003</v>
      </c>
      <c r="AH49" s="823">
        <v>2179830.9811089998</v>
      </c>
      <c r="AI49" s="520"/>
    </row>
    <row r="50" spans="2:45" ht="24.75" customHeight="1" x14ac:dyDescent="0.25">
      <c r="B50" s="93"/>
      <c r="D50" s="1" t="s">
        <v>542</v>
      </c>
      <c r="G50" s="1" t="s">
        <v>19</v>
      </c>
      <c r="H50" s="103">
        <v>0</v>
      </c>
      <c r="I50" s="3"/>
      <c r="J50" s="97"/>
      <c r="K50" s="98"/>
      <c r="L50" s="86" t="str">
        <f>IF(OR($A$1&lt;1,$A$1&gt;7),0,HLOOKUP($A$1,TABLE,+AB37+1))</f>
        <v>*</v>
      </c>
      <c r="M50" s="54"/>
      <c r="N50" s="52" t="s">
        <v>12</v>
      </c>
      <c r="O50" s="54"/>
      <c r="P50" s="123" t="str">
        <f t="shared" si="2"/>
        <v xml:space="preserve">   N/A</v>
      </c>
      <c r="Q50" s="40"/>
      <c r="R50" s="56"/>
      <c r="S50" s="56"/>
      <c r="W50" s="60"/>
      <c r="X50" s="60"/>
      <c r="Y50" s="57"/>
      <c r="Z50" s="828" t="s">
        <v>244</v>
      </c>
      <c r="AA50" s="830" t="s">
        <v>356</v>
      </c>
      <c r="AB50" s="578">
        <v>37</v>
      </c>
      <c r="AC50" s="827">
        <v>5950.5219660000002</v>
      </c>
      <c r="AD50" s="827">
        <v>6587.4869269999999</v>
      </c>
      <c r="AE50" s="823">
        <v>6642.5068739999997</v>
      </c>
      <c r="AF50" s="823">
        <v>6975.1159239999997</v>
      </c>
      <c r="AG50" s="823">
        <v>7079.3763429999999</v>
      </c>
      <c r="AH50" s="823">
        <v>7209.7260660000002</v>
      </c>
      <c r="AI50" s="520"/>
    </row>
    <row r="51" spans="2:45" ht="24.75" customHeight="1" x14ac:dyDescent="0.25">
      <c r="B51" s="93"/>
      <c r="D51" s="48" t="s">
        <v>244</v>
      </c>
      <c r="G51" s="1" t="s">
        <v>19</v>
      </c>
      <c r="H51" s="104" t="e">
        <f>+(H50/$H49)</f>
        <v>#DIV/0!</v>
      </c>
      <c r="I51" s="3"/>
      <c r="J51" s="97"/>
      <c r="K51" s="98"/>
      <c r="L51" s="125" t="str">
        <f>IF(OR($A$1&lt;1,$A$1&gt;7),0,HLOOKUP($A$1,TABLE,+AB38+1))</f>
        <v>*</v>
      </c>
      <c r="M51" s="54"/>
      <c r="N51" s="52" t="s">
        <v>12</v>
      </c>
      <c r="O51" s="54"/>
      <c r="P51" s="123" t="str">
        <f t="shared" si="2"/>
        <v xml:space="preserve">   N/A</v>
      </c>
      <c r="Q51" s="40"/>
      <c r="R51" s="56"/>
      <c r="S51" s="56"/>
      <c r="W51" s="60"/>
      <c r="X51" s="60"/>
      <c r="Y51" s="57"/>
      <c r="Z51" s="828" t="s">
        <v>351</v>
      </c>
      <c r="AA51" s="830" t="s">
        <v>357</v>
      </c>
      <c r="AB51" s="578">
        <v>38</v>
      </c>
      <c r="AC51" s="832">
        <v>0.57045199999999996</v>
      </c>
      <c r="AD51" s="832">
        <v>0.45015699999999997</v>
      </c>
      <c r="AE51" s="831">
        <v>0.35608099999999998</v>
      </c>
      <c r="AF51" s="831">
        <v>0.29505199999999998</v>
      </c>
      <c r="AG51" s="831">
        <v>0.23821400000000001</v>
      </c>
      <c r="AH51" s="831">
        <v>0.14449699999999999</v>
      </c>
      <c r="AI51" s="520"/>
    </row>
    <row r="52" spans="2:45" ht="24.75" customHeight="1" x14ac:dyDescent="0.25">
      <c r="B52" s="93"/>
      <c r="C52" s="21" t="s">
        <v>339</v>
      </c>
      <c r="L52" s="74"/>
      <c r="N52" s="48"/>
      <c r="P52" s="91"/>
      <c r="Q52" s="40"/>
      <c r="R52" s="59"/>
      <c r="S52" s="59"/>
      <c r="W52" s="60"/>
      <c r="X52" s="60"/>
      <c r="Y52" s="57"/>
      <c r="Z52" s="828" t="s">
        <v>353</v>
      </c>
      <c r="AA52" s="830" t="s">
        <v>357</v>
      </c>
      <c r="AB52" s="578">
        <v>39</v>
      </c>
      <c r="AC52" s="823">
        <v>292.45833299999998</v>
      </c>
      <c r="AD52" s="823">
        <v>851.25</v>
      </c>
      <c r="AE52" s="823">
        <v>1374.974359</v>
      </c>
      <c r="AF52" s="823">
        <v>1622.2380949999999</v>
      </c>
      <c r="AG52" s="823">
        <v>2129.1470589999999</v>
      </c>
      <c r="AH52" s="823">
        <v>5003.069767</v>
      </c>
    </row>
    <row r="53" spans="2:45" s="99" customFormat="1" ht="24.75" customHeight="1" x14ac:dyDescent="0.25">
      <c r="D53" s="108" t="s">
        <v>350</v>
      </c>
      <c r="E53" s="109"/>
      <c r="F53" s="109"/>
      <c r="G53" s="109"/>
      <c r="H53" s="109"/>
      <c r="I53" s="109" t="s">
        <v>19</v>
      </c>
      <c r="J53" s="810">
        <f>SUM(H14:H15)</f>
        <v>0</v>
      </c>
      <c r="K53" s="810"/>
      <c r="L53" s="810"/>
      <c r="M53" s="1"/>
      <c r="N53" s="1"/>
      <c r="O53" s="54"/>
      <c r="P53" s="55"/>
      <c r="Q53" s="40"/>
      <c r="R53" s="59"/>
      <c r="S53" s="59"/>
      <c r="U53" s="112"/>
      <c r="V53" s="112"/>
      <c r="W53" s="113"/>
      <c r="X53" s="113"/>
      <c r="Y53" s="114"/>
      <c r="Z53" s="828" t="s">
        <v>354</v>
      </c>
      <c r="AA53" s="830" t="s">
        <v>357</v>
      </c>
      <c r="AB53" s="578">
        <v>40</v>
      </c>
      <c r="AC53" s="833">
        <v>162100.569583</v>
      </c>
      <c r="AD53" s="834">
        <v>462968.68428599997</v>
      </c>
      <c r="AE53" s="833">
        <v>690741.29128200002</v>
      </c>
      <c r="AF53" s="833">
        <v>1281828.87619</v>
      </c>
      <c r="AG53" s="833">
        <v>1743683.9117650001</v>
      </c>
      <c r="AH53" s="833">
        <v>3672352.8096560002</v>
      </c>
      <c r="AI53" s="521"/>
      <c r="AJ53" s="521"/>
      <c r="AK53" s="521"/>
      <c r="AL53" s="521"/>
      <c r="AM53" s="521"/>
      <c r="AN53" s="521"/>
      <c r="AO53" s="521"/>
      <c r="AP53" s="521"/>
      <c r="AQ53" s="521"/>
      <c r="AR53" s="521"/>
      <c r="AS53" s="521"/>
    </row>
    <row r="54" spans="2:45" s="99" customFormat="1" ht="24.75" customHeight="1" x14ac:dyDescent="0.25">
      <c r="D54" s="94" t="s">
        <v>351</v>
      </c>
      <c r="E54" s="93"/>
      <c r="F54" s="93"/>
      <c r="G54" s="95"/>
      <c r="H54" s="121" t="e">
        <f>+(H56/J53)</f>
        <v>#DIV/0!</v>
      </c>
      <c r="I54" s="95"/>
      <c r="J54" s="97"/>
      <c r="K54" s="98"/>
      <c r="L54" s="120">
        <f>IF(OR($A$1&lt;1,$A$1&gt;7),0,HLOOKUP($A$1,TABLE,+AB39+1))</f>
        <v>6.7971000000000004E-2</v>
      </c>
      <c r="M54" s="54"/>
      <c r="N54" s="52" t="s">
        <v>12</v>
      </c>
      <c r="O54" s="54"/>
      <c r="P54" s="55" t="e">
        <f>IF(ISTEXT(+L54),"   N/A",ABS(+$L54-$H54))</f>
        <v>#DIV/0!</v>
      </c>
      <c r="Q54" s="40"/>
      <c r="R54" s="56"/>
      <c r="S54" s="56"/>
      <c r="U54" s="112"/>
      <c r="V54" s="112"/>
      <c r="W54" s="113"/>
      <c r="X54" s="113"/>
      <c r="Y54" s="114"/>
      <c r="Z54" s="828" t="s">
        <v>244</v>
      </c>
      <c r="AA54" s="830" t="s">
        <v>357</v>
      </c>
      <c r="AB54" s="578">
        <v>41</v>
      </c>
      <c r="AC54" s="834">
        <v>652.18748600000004</v>
      </c>
      <c r="AD54" s="834">
        <v>665.21233900000004</v>
      </c>
      <c r="AE54" s="833">
        <v>926.88758099999995</v>
      </c>
      <c r="AF54" s="833">
        <v>997.86102300000005</v>
      </c>
      <c r="AG54" s="833">
        <v>913.09218799999996</v>
      </c>
      <c r="AH54" s="833">
        <v>961.34893999999997</v>
      </c>
      <c r="AI54" s="521"/>
      <c r="AJ54" s="521"/>
      <c r="AK54" s="521"/>
      <c r="AL54" s="521"/>
      <c r="AM54" s="521"/>
      <c r="AN54" s="521"/>
      <c r="AO54" s="521"/>
      <c r="AP54" s="521"/>
      <c r="AQ54" s="521"/>
      <c r="AR54" s="521"/>
      <c r="AS54" s="521"/>
    </row>
    <row r="55" spans="2:45" s="99" customFormat="1" ht="24.75" customHeight="1" x14ac:dyDescent="0.25">
      <c r="D55" s="48" t="s">
        <v>353</v>
      </c>
      <c r="E55" s="1"/>
      <c r="F55" s="1"/>
      <c r="G55" s="3"/>
      <c r="H55" s="103"/>
      <c r="I55" s="3"/>
      <c r="J55" s="97"/>
      <c r="K55" s="98"/>
      <c r="L55" s="53">
        <f>IF(OR($A$1&lt;1,$A$1&gt;7),0,HLOOKUP($A$1,TABLE,+AB40+1))</f>
        <v>2.5</v>
      </c>
      <c r="M55" s="54"/>
      <c r="N55" s="52" t="s">
        <v>12</v>
      </c>
      <c r="O55" s="54"/>
      <c r="P55" s="55">
        <f>IF(ISTEXT(+L55),"   N/A",ABS(+$L55-$H55))</f>
        <v>2.5</v>
      </c>
      <c r="Q55" s="40"/>
      <c r="R55" s="56"/>
      <c r="S55" s="56"/>
      <c r="U55" s="112"/>
      <c r="V55" s="112"/>
      <c r="W55" s="113"/>
      <c r="X55" s="113"/>
      <c r="Y55" s="114"/>
      <c r="Z55" s="835" t="s">
        <v>360</v>
      </c>
      <c r="AA55" s="836" t="s">
        <v>361</v>
      </c>
      <c r="AB55" s="578">
        <v>42</v>
      </c>
      <c r="AC55" s="837">
        <v>6.0040999999999997E-2</v>
      </c>
      <c r="AD55" s="837">
        <v>4.4401999999999997E-2</v>
      </c>
      <c r="AE55" s="838">
        <v>0.205265</v>
      </c>
      <c r="AF55" s="838">
        <v>0.30731399999999998</v>
      </c>
      <c r="AG55" s="838">
        <v>0.446932</v>
      </c>
      <c r="AH55" s="838">
        <v>0.58520300000000003</v>
      </c>
      <c r="AI55" s="521"/>
      <c r="AJ55" s="521"/>
      <c r="AK55" s="521"/>
      <c r="AL55" s="521"/>
      <c r="AM55" s="521"/>
      <c r="AN55" s="521"/>
      <c r="AO55" s="521"/>
      <c r="AP55" s="521"/>
      <c r="AQ55" s="521"/>
      <c r="AR55" s="521"/>
      <c r="AS55" s="521"/>
    </row>
    <row r="56" spans="2:45" s="99" customFormat="1" ht="24.75" customHeight="1" x14ac:dyDescent="0.25">
      <c r="D56" s="1" t="s">
        <v>542</v>
      </c>
      <c r="E56" s="1"/>
      <c r="F56" s="1"/>
      <c r="G56" s="1" t="s">
        <v>19</v>
      </c>
      <c r="H56" s="103"/>
      <c r="I56" s="3"/>
      <c r="J56" s="97"/>
      <c r="K56" s="98"/>
      <c r="L56" s="86">
        <f>IF(OR($A$1&lt;1,$A$1&gt;7),0,HLOOKUP($A$1,TABLE,+AB41+1))</f>
        <v>30965.744167000001</v>
      </c>
      <c r="M56" s="54"/>
      <c r="N56" s="52" t="s">
        <v>12</v>
      </c>
      <c r="O56" s="54"/>
      <c r="P56" s="87">
        <f>IF(ISTEXT(+L56),"   N/A",ABS(+$L56-$H56))</f>
        <v>30965.744167000001</v>
      </c>
      <c r="Q56" s="40"/>
      <c r="R56" s="56"/>
      <c r="S56" s="56"/>
      <c r="U56" s="112"/>
      <c r="V56" s="112"/>
      <c r="W56" s="113"/>
      <c r="X56" s="113"/>
      <c r="Y56" s="114"/>
      <c r="Z56" s="835" t="s">
        <v>242</v>
      </c>
      <c r="AA56" s="836" t="s">
        <v>361</v>
      </c>
      <c r="AB56" s="578">
        <v>43</v>
      </c>
      <c r="AC56" s="834" t="s">
        <v>15</v>
      </c>
      <c r="AD56" s="834">
        <v>0.52631600000000001</v>
      </c>
      <c r="AE56" s="833">
        <v>1.8</v>
      </c>
      <c r="AF56" s="833">
        <v>11.061852</v>
      </c>
      <c r="AG56" s="833">
        <v>26.714286000000001</v>
      </c>
      <c r="AH56" s="833">
        <v>137.35135099999999</v>
      </c>
      <c r="AI56" s="521"/>
      <c r="AJ56" s="521"/>
      <c r="AK56" s="521"/>
      <c r="AL56" s="521"/>
      <c r="AM56" s="521"/>
      <c r="AN56" s="521"/>
      <c r="AO56" s="521"/>
      <c r="AP56" s="521"/>
      <c r="AQ56" s="521"/>
      <c r="AR56" s="521"/>
      <c r="AS56" s="521"/>
    </row>
    <row r="57" spans="2:45" s="99" customFormat="1" ht="24.75" customHeight="1" x14ac:dyDescent="0.25">
      <c r="D57" s="48" t="s">
        <v>244</v>
      </c>
      <c r="E57" s="1"/>
      <c r="F57" s="1"/>
      <c r="G57" s="1" t="s">
        <v>19</v>
      </c>
      <c r="H57" s="104" t="e">
        <f>+(H56/$H55)</f>
        <v>#DIV/0!</v>
      </c>
      <c r="I57" s="3"/>
      <c r="J57" s="97"/>
      <c r="K57" s="98"/>
      <c r="L57" s="125">
        <f>IF(OR($A$1&lt;1,$A$1&gt;7),0,HLOOKUP($A$1,TABLE,+AB42+1))</f>
        <v>27124.537273000002</v>
      </c>
      <c r="M57" s="54"/>
      <c r="N57" s="52" t="s">
        <v>12</v>
      </c>
      <c r="O57" s="54"/>
      <c r="P57" s="87" t="e">
        <f>IF(ISTEXT(+L57),"   N/A",ABS(+$L57-$H57))</f>
        <v>#DIV/0!</v>
      </c>
      <c r="Q57" s="40"/>
      <c r="R57" s="56"/>
      <c r="S57" s="56"/>
      <c r="U57" s="112"/>
      <c r="V57" s="112"/>
      <c r="W57" s="113"/>
      <c r="X57" s="113"/>
      <c r="Y57" s="114"/>
      <c r="Z57" s="835" t="s">
        <v>243</v>
      </c>
      <c r="AA57" s="836" t="s">
        <v>361</v>
      </c>
      <c r="AB57" s="578">
        <v>44</v>
      </c>
      <c r="AC57" s="834" t="s">
        <v>15</v>
      </c>
      <c r="AD57" s="834">
        <v>13148.700526000001</v>
      </c>
      <c r="AE57" s="833">
        <v>73695.164999999994</v>
      </c>
      <c r="AF57" s="833">
        <v>514282.50037000002</v>
      </c>
      <c r="AG57" s="833">
        <v>1913223.209143</v>
      </c>
      <c r="AH57" s="833">
        <v>9805595.7636970002</v>
      </c>
      <c r="AI57" s="521"/>
      <c r="AJ57" s="521"/>
      <c r="AK57" s="521"/>
      <c r="AL57" s="521"/>
      <c r="AM57" s="521"/>
      <c r="AN57" s="521"/>
      <c r="AO57" s="521"/>
      <c r="AP57" s="521"/>
      <c r="AQ57" s="521"/>
      <c r="AR57" s="521"/>
      <c r="AS57" s="521"/>
    </row>
    <row r="58" spans="2:45" s="99" customFormat="1" ht="24.75" customHeight="1" x14ac:dyDescent="0.25">
      <c r="C58" s="21" t="s">
        <v>305</v>
      </c>
      <c r="G58" s="117"/>
      <c r="H58" s="97"/>
      <c r="I58" s="117"/>
      <c r="J58" s="97"/>
      <c r="K58" s="98"/>
      <c r="L58" s="118"/>
      <c r="M58" s="115"/>
      <c r="N58" s="98"/>
      <c r="O58" s="115"/>
      <c r="P58" s="116"/>
      <c r="Q58" s="110"/>
      <c r="R58" s="111"/>
      <c r="S58" s="111"/>
      <c r="U58" s="112"/>
      <c r="V58" s="112"/>
      <c r="W58" s="113"/>
      <c r="X58" s="113"/>
      <c r="Z58" s="835" t="s">
        <v>244</v>
      </c>
      <c r="AA58" s="836" t="s">
        <v>361</v>
      </c>
      <c r="AB58" s="578">
        <v>45</v>
      </c>
      <c r="AC58" s="834" t="s">
        <v>15</v>
      </c>
      <c r="AD58" s="833">
        <v>5236.47307</v>
      </c>
      <c r="AE58" s="833">
        <v>25714.446943999999</v>
      </c>
      <c r="AF58" s="833">
        <v>38390.177833000002</v>
      </c>
      <c r="AG58" s="833">
        <v>70758.818786999997</v>
      </c>
      <c r="AH58" s="833">
        <v>67174.596233999997</v>
      </c>
      <c r="AI58" s="521"/>
      <c r="AJ58" s="521"/>
      <c r="AK58" s="521"/>
      <c r="AL58" s="521"/>
      <c r="AM58" s="521"/>
      <c r="AN58" s="521"/>
      <c r="AO58" s="521"/>
      <c r="AP58" s="521"/>
      <c r="AQ58" s="521"/>
      <c r="AR58" s="521"/>
      <c r="AS58" s="521"/>
    </row>
    <row r="59" spans="2:45" s="99" customFormat="1" ht="24.75" customHeight="1" x14ac:dyDescent="0.25">
      <c r="D59" s="108" t="s">
        <v>350</v>
      </c>
      <c r="E59" s="109"/>
      <c r="F59" s="109"/>
      <c r="G59" s="109"/>
      <c r="H59" s="109"/>
      <c r="I59" s="109"/>
      <c r="J59" s="808">
        <f>SUM(H14:H15)</f>
        <v>0</v>
      </c>
      <c r="K59" s="808"/>
      <c r="L59" s="808"/>
      <c r="M59" s="1"/>
      <c r="N59" s="1"/>
      <c r="O59" s="54"/>
      <c r="P59" s="55"/>
      <c r="Q59" s="40"/>
      <c r="R59" s="59"/>
      <c r="S59" s="59"/>
      <c r="U59" s="112"/>
      <c r="V59" s="112"/>
      <c r="W59" s="113"/>
      <c r="X59" s="113"/>
      <c r="Z59" s="835" t="s">
        <v>360</v>
      </c>
      <c r="AA59" s="839" t="s">
        <v>362</v>
      </c>
      <c r="AB59" s="578">
        <v>46</v>
      </c>
      <c r="AC59" s="838">
        <v>5.9819999999999998E-2</v>
      </c>
      <c r="AD59" s="838">
        <v>0.124572</v>
      </c>
      <c r="AE59" s="838">
        <v>0.17203199999999999</v>
      </c>
      <c r="AF59" s="838">
        <v>0.20081099999999999</v>
      </c>
      <c r="AG59" s="838">
        <v>0.20128299999999999</v>
      </c>
      <c r="AH59" s="838">
        <v>0.185192</v>
      </c>
      <c r="AI59" s="521"/>
      <c r="AJ59" s="521"/>
      <c r="AK59" s="521"/>
      <c r="AL59" s="521"/>
      <c r="AM59" s="521"/>
      <c r="AN59" s="521"/>
      <c r="AO59" s="521"/>
      <c r="AP59" s="521"/>
      <c r="AQ59" s="521"/>
      <c r="AR59" s="521"/>
      <c r="AS59" s="521"/>
    </row>
    <row r="60" spans="2:45" s="99" customFormat="1" ht="24.75" customHeight="1" x14ac:dyDescent="0.25">
      <c r="D60" s="94" t="s">
        <v>351</v>
      </c>
      <c r="E60" s="93"/>
      <c r="F60" s="93"/>
      <c r="G60" s="95"/>
      <c r="H60" s="121" t="e">
        <f>+(H62/J59)</f>
        <v>#DIV/0!</v>
      </c>
      <c r="I60" s="95"/>
      <c r="J60" s="97"/>
      <c r="K60" s="98"/>
      <c r="L60" s="120">
        <f>IF(OR($A$1&lt;1,$A$1&gt;7),0,HLOOKUP($A$1,TABLE,+AB43+1))</f>
        <v>0.14202000000000001</v>
      </c>
      <c r="M60" s="54"/>
      <c r="N60" s="52" t="s">
        <v>12</v>
      </c>
      <c r="O60" s="54"/>
      <c r="P60" s="55" t="e">
        <f>IF(ISTEXT(+L60),"   N/A",ABS(+$L60-$H60))</f>
        <v>#DIV/0!</v>
      </c>
      <c r="Q60" s="40"/>
      <c r="R60" s="56"/>
      <c r="S60" s="56"/>
      <c r="U60" s="112"/>
      <c r="V60" s="112"/>
      <c r="W60" s="113"/>
      <c r="X60" s="113"/>
      <c r="Z60" s="835" t="s">
        <v>242</v>
      </c>
      <c r="AA60" s="839" t="s">
        <v>362</v>
      </c>
      <c r="AB60" s="578">
        <v>47</v>
      </c>
      <c r="AC60" s="833">
        <v>0.18181800000000001</v>
      </c>
      <c r="AD60" s="833">
        <v>1.5789470000000001</v>
      </c>
      <c r="AE60" s="833">
        <v>4.3</v>
      </c>
      <c r="AF60" s="833">
        <v>13.101851999999999</v>
      </c>
      <c r="AG60" s="833">
        <v>27.257142999999999</v>
      </c>
      <c r="AH60" s="833">
        <v>98.216216000000003</v>
      </c>
      <c r="AI60" s="521"/>
      <c r="AJ60" s="521"/>
      <c r="AK60" s="521"/>
      <c r="AL60" s="521"/>
      <c r="AM60" s="521"/>
      <c r="AN60" s="521"/>
      <c r="AO60" s="521"/>
      <c r="AP60" s="521"/>
      <c r="AQ60" s="521"/>
      <c r="AR60" s="521"/>
      <c r="AS60" s="521"/>
    </row>
    <row r="61" spans="2:45" s="99" customFormat="1" ht="24.75" customHeight="1" x14ac:dyDescent="0.25">
      <c r="D61" s="48" t="s">
        <v>353</v>
      </c>
      <c r="E61" s="1"/>
      <c r="F61" s="1"/>
      <c r="G61" s="3"/>
      <c r="H61" s="103">
        <v>0</v>
      </c>
      <c r="I61" s="3"/>
      <c r="J61" s="97"/>
      <c r="K61" s="98"/>
      <c r="L61" s="53">
        <f>IF(OR($A$1&lt;1,$A$1&gt;7),0,HLOOKUP($A$1,TABLE,+AB44+1))</f>
        <v>9.5</v>
      </c>
      <c r="M61" s="54"/>
      <c r="N61" s="52" t="s">
        <v>12</v>
      </c>
      <c r="O61" s="54"/>
      <c r="P61" s="55">
        <f>IF(ISTEXT(+L61),"   N/A",ABS(+$L61-$H61))</f>
        <v>9.5</v>
      </c>
      <c r="Q61" s="40"/>
      <c r="R61" s="56"/>
      <c r="S61" s="56"/>
      <c r="U61" s="112"/>
      <c r="V61" s="112"/>
      <c r="W61" s="113"/>
      <c r="X61" s="113"/>
      <c r="Z61" s="835" t="s">
        <v>243</v>
      </c>
      <c r="AA61" s="839" t="s">
        <v>362</v>
      </c>
      <c r="AB61" s="578">
        <v>48</v>
      </c>
      <c r="AC61" s="834">
        <v>2598.272727</v>
      </c>
      <c r="AD61" s="834">
        <v>25567.973684000001</v>
      </c>
      <c r="AE61" s="833">
        <v>55561.381999999998</v>
      </c>
      <c r="AF61" s="833">
        <v>240739.940741</v>
      </c>
      <c r="AG61" s="833">
        <v>597078.85742899997</v>
      </c>
      <c r="AH61" s="833">
        <v>2169233.818703</v>
      </c>
      <c r="AI61" s="521"/>
      <c r="AJ61" s="521"/>
      <c r="AK61" s="521"/>
      <c r="AL61" s="521"/>
      <c r="AM61" s="521"/>
      <c r="AN61" s="521"/>
      <c r="AO61" s="521"/>
      <c r="AP61" s="521"/>
      <c r="AQ61" s="521"/>
      <c r="AR61" s="521"/>
      <c r="AS61" s="521"/>
    </row>
    <row r="62" spans="2:45" s="99" customFormat="1" ht="24.75" customHeight="1" x14ac:dyDescent="0.25">
      <c r="D62" s="1" t="s">
        <v>542</v>
      </c>
      <c r="E62" s="1"/>
      <c r="F62" s="1"/>
      <c r="G62" s="1" t="s">
        <v>19</v>
      </c>
      <c r="H62" s="103">
        <v>0</v>
      </c>
      <c r="I62" s="3"/>
      <c r="J62" s="97"/>
      <c r="K62" s="98"/>
      <c r="L62" s="86">
        <f>IF(OR($A$1&lt;1,$A$1&gt;7),0,HLOOKUP($A$1,TABLE,+AB45+1))</f>
        <v>47574.668333000001</v>
      </c>
      <c r="M62" s="54"/>
      <c r="N62" s="52" t="s">
        <v>12</v>
      </c>
      <c r="O62" s="54"/>
      <c r="P62" s="55">
        <f>IF(ISTEXT(+L62),"   N/A",ABS(+$L62-$H62))</f>
        <v>47574.668333000001</v>
      </c>
      <c r="Q62" s="40"/>
      <c r="R62" s="56"/>
      <c r="S62" s="56"/>
      <c r="U62" s="112"/>
      <c r="V62" s="112"/>
      <c r="W62" s="113"/>
      <c r="X62" s="113"/>
      <c r="Y62" s="114"/>
      <c r="Z62" s="835" t="s">
        <v>244</v>
      </c>
      <c r="AA62" s="839" t="s">
        <v>362</v>
      </c>
      <c r="AB62" s="578">
        <v>49</v>
      </c>
      <c r="AC62" s="833">
        <v>1299.136364</v>
      </c>
      <c r="AD62" s="834">
        <v>7365.2255640000003</v>
      </c>
      <c r="AE62" s="833">
        <v>12235.512708</v>
      </c>
      <c r="AF62" s="833">
        <v>16735.421850999999</v>
      </c>
      <c r="AG62" s="833">
        <v>22295.967312000001</v>
      </c>
      <c r="AH62" s="833">
        <v>23567.851129999999</v>
      </c>
      <c r="AI62" s="521"/>
      <c r="AJ62" s="521"/>
      <c r="AK62" s="521"/>
      <c r="AL62" s="521"/>
      <c r="AM62" s="521"/>
      <c r="AN62" s="521"/>
      <c r="AO62" s="521"/>
      <c r="AP62" s="521"/>
      <c r="AQ62" s="521"/>
      <c r="AR62" s="521"/>
      <c r="AS62" s="521"/>
    </row>
    <row r="63" spans="2:45" s="99" customFormat="1" ht="24.75" customHeight="1" x14ac:dyDescent="0.25">
      <c r="D63" s="48" t="s">
        <v>244</v>
      </c>
      <c r="E63" s="1"/>
      <c r="F63" s="1"/>
      <c r="G63" s="1" t="s">
        <v>19</v>
      </c>
      <c r="H63" s="104" t="e">
        <f>+(H62/$H61)</f>
        <v>#DIV/0!</v>
      </c>
      <c r="I63" s="3"/>
      <c r="J63" s="97"/>
      <c r="K63" s="98"/>
      <c r="L63" s="125">
        <f>IF(OR($A$1&lt;1,$A$1&gt;7),0,HLOOKUP($A$1,TABLE,+AB46+1))</f>
        <v>12823.737335</v>
      </c>
      <c r="M63" s="54"/>
      <c r="N63" s="52" t="s">
        <v>12</v>
      </c>
      <c r="O63" s="54"/>
      <c r="P63" s="55" t="e">
        <f>IF(ISTEXT(+L63),"   N/A",ABS(+$L63-$H63))</f>
        <v>#DIV/0!</v>
      </c>
      <c r="Q63" s="40"/>
      <c r="R63" s="56"/>
      <c r="S63" s="56"/>
      <c r="U63" s="112"/>
      <c r="V63" s="112"/>
      <c r="W63" s="113"/>
      <c r="X63" s="113"/>
      <c r="Y63" s="114"/>
      <c r="Z63" s="835" t="s">
        <v>360</v>
      </c>
      <c r="AA63" s="839" t="s">
        <v>363</v>
      </c>
      <c r="AB63" s="578">
        <v>50</v>
      </c>
      <c r="AC63" s="838">
        <v>0.880139</v>
      </c>
      <c r="AD63" s="837">
        <v>0.83102600000000004</v>
      </c>
      <c r="AE63" s="838">
        <v>0.62270199999999998</v>
      </c>
      <c r="AF63" s="838">
        <v>0.49187500000000001</v>
      </c>
      <c r="AG63" s="838">
        <v>0.33937400000000001</v>
      </c>
      <c r="AH63" s="838">
        <v>0.22548299999999999</v>
      </c>
      <c r="AI63" s="521"/>
      <c r="AJ63" s="521"/>
      <c r="AK63" s="521"/>
      <c r="AL63" s="521"/>
      <c r="AM63" s="521"/>
      <c r="AN63" s="521"/>
      <c r="AO63" s="521"/>
      <c r="AP63" s="521"/>
      <c r="AQ63" s="521"/>
      <c r="AR63" s="521"/>
      <c r="AS63" s="521"/>
    </row>
    <row r="64" spans="2:45" ht="24.75" customHeight="1" x14ac:dyDescent="0.25">
      <c r="B64" s="93"/>
      <c r="C64" s="21" t="s">
        <v>306</v>
      </c>
      <c r="P64" s="100"/>
      <c r="Q64" s="101"/>
      <c r="R64" s="102"/>
      <c r="S64" s="102"/>
      <c r="W64" s="60"/>
      <c r="X64" s="60"/>
      <c r="Y64" s="57"/>
      <c r="Z64" s="835" t="s">
        <v>242</v>
      </c>
      <c r="AA64" s="839" t="s">
        <v>363</v>
      </c>
      <c r="AB64" s="578">
        <v>51</v>
      </c>
      <c r="AC64" s="823">
        <v>9</v>
      </c>
      <c r="AD64" s="823">
        <v>64.311740999999998</v>
      </c>
      <c r="AE64" s="823">
        <v>173.9</v>
      </c>
      <c r="AF64" s="823">
        <v>132.62962999999999</v>
      </c>
      <c r="AG64" s="823">
        <v>289.62857100000002</v>
      </c>
      <c r="AH64" s="823">
        <v>957.35135100000002</v>
      </c>
    </row>
    <row r="65" spans="2:34" ht="24.75" customHeight="1" x14ac:dyDescent="0.25">
      <c r="B65" s="93"/>
      <c r="D65" s="108" t="s">
        <v>350</v>
      </c>
      <c r="E65" s="109"/>
      <c r="F65" s="109"/>
      <c r="G65" s="109"/>
      <c r="H65" s="109"/>
      <c r="I65" s="109"/>
      <c r="J65" s="808">
        <f>SUM(H14:H15)</f>
        <v>0</v>
      </c>
      <c r="K65" s="808"/>
      <c r="L65" s="808"/>
      <c r="O65" s="54"/>
      <c r="P65" s="55"/>
      <c r="Q65" s="40"/>
      <c r="R65" s="59"/>
      <c r="S65" s="59"/>
      <c r="Y65" s="57"/>
      <c r="Z65" s="835" t="s">
        <v>243</v>
      </c>
      <c r="AA65" s="839" t="s">
        <v>363</v>
      </c>
      <c r="AB65" s="578">
        <v>52</v>
      </c>
      <c r="AC65" s="823">
        <v>17794.576364</v>
      </c>
      <c r="AD65" s="823">
        <v>118003.677368</v>
      </c>
      <c r="AE65" s="823">
        <v>130236.073</v>
      </c>
      <c r="AF65" s="823">
        <v>446611.89592600003</v>
      </c>
      <c r="AG65" s="823">
        <v>875420.90857099998</v>
      </c>
      <c r="AH65" s="823">
        <v>2454727.4367889999</v>
      </c>
    </row>
    <row r="66" spans="2:34" ht="24.75" customHeight="1" x14ac:dyDescent="0.25">
      <c r="B66" s="93"/>
      <c r="D66" s="94" t="s">
        <v>351</v>
      </c>
      <c r="E66" s="93"/>
      <c r="F66" s="93"/>
      <c r="G66" s="95"/>
      <c r="H66" s="121" t="e">
        <f>+(H68/J65)</f>
        <v>#DIV/0!</v>
      </c>
      <c r="I66" s="95"/>
      <c r="J66" s="97"/>
      <c r="K66" s="98"/>
      <c r="L66" s="120">
        <f>IF(OR($A$1&lt;1,$A$1&gt;7),0,HLOOKUP($A$1,TABLE,+AB47+1))</f>
        <v>0.14740400000000001</v>
      </c>
      <c r="M66" s="54"/>
      <c r="N66" s="52" t="s">
        <v>12</v>
      </c>
      <c r="O66" s="54"/>
      <c r="P66" s="55" t="e">
        <f>IF(ISTEXT(+L66),"   N/A",ABS(+$L66-$H66))</f>
        <v>#DIV/0!</v>
      </c>
      <c r="Q66" s="40"/>
      <c r="R66" s="56"/>
      <c r="S66" s="56"/>
      <c r="Y66" s="57"/>
      <c r="Z66" s="835" t="s">
        <v>244</v>
      </c>
      <c r="AA66" s="839" t="s">
        <v>363</v>
      </c>
      <c r="AB66" s="578">
        <v>53</v>
      </c>
      <c r="AC66" s="823">
        <v>1685.434178</v>
      </c>
      <c r="AD66" s="823">
        <v>1893.9328190000001</v>
      </c>
      <c r="AE66" s="823">
        <v>2467.985768</v>
      </c>
      <c r="AF66" s="823">
        <v>3356.8956459999999</v>
      </c>
      <c r="AG66" s="823">
        <v>4655.2194170000002</v>
      </c>
      <c r="AH66" s="823">
        <v>5218.8623690000004</v>
      </c>
    </row>
    <row r="67" spans="2:34" ht="24.75" customHeight="1" x14ac:dyDescent="0.25">
      <c r="B67" s="93"/>
      <c r="D67" s="48" t="s">
        <v>353</v>
      </c>
      <c r="G67" s="3"/>
      <c r="H67" s="103">
        <v>0</v>
      </c>
      <c r="I67" s="3"/>
      <c r="J67" s="97"/>
      <c r="K67" s="98"/>
      <c r="L67" s="53">
        <f>IF(OR($A$1&lt;1,$A$1&gt;7),0,HLOOKUP($A$1,TABLE,+AB48+1))</f>
        <v>16.416667</v>
      </c>
      <c r="M67" s="54"/>
      <c r="N67" s="52" t="s">
        <v>12</v>
      </c>
      <c r="O67" s="54"/>
      <c r="P67" s="55">
        <f>IF(ISTEXT(+L67),"   N/A",ABS(+$L67-$H67))</f>
        <v>16.416667</v>
      </c>
      <c r="Q67" s="40"/>
      <c r="R67" s="56"/>
      <c r="S67" s="56"/>
      <c r="Y67" s="57"/>
      <c r="Z67" s="840" t="s">
        <v>364</v>
      </c>
      <c r="AA67" s="841"/>
      <c r="AB67" s="578">
        <v>54</v>
      </c>
      <c r="AC67" s="831">
        <v>0.40699999999999997</v>
      </c>
      <c r="AD67" s="831">
        <v>0.53300000000000003</v>
      </c>
      <c r="AE67" s="831">
        <v>0.65900000000000003</v>
      </c>
      <c r="AF67" s="831">
        <v>0.67400000000000004</v>
      </c>
      <c r="AG67" s="831">
        <v>0.63900000000000001</v>
      </c>
      <c r="AH67" s="831">
        <v>0.81799999999999995</v>
      </c>
    </row>
    <row r="68" spans="2:34" ht="24.75" customHeight="1" x14ac:dyDescent="0.25">
      <c r="B68" s="93"/>
      <c r="D68" s="1" t="s">
        <v>542</v>
      </c>
      <c r="G68" s="1" t="s">
        <v>19</v>
      </c>
      <c r="H68" s="103">
        <v>0</v>
      </c>
      <c r="I68" s="3"/>
      <c r="J68" s="97"/>
      <c r="K68" s="98"/>
      <c r="L68" s="86">
        <f>IF(OR($A$1&lt;1,$A$1&gt;7),0,HLOOKUP($A$1,TABLE,+AB49+1))</f>
        <v>50721.287917000001</v>
      </c>
      <c r="M68" s="54"/>
      <c r="N68" s="52" t="s">
        <v>12</v>
      </c>
      <c r="O68" s="54"/>
      <c r="P68" s="55">
        <f>IF(ISTEXT(+L68),"   N/A",ABS(+$L68-$H68))</f>
        <v>50721.287917000001</v>
      </c>
      <c r="Q68" s="40"/>
      <c r="R68" s="56"/>
      <c r="S68" s="56"/>
      <c r="Y68" s="57"/>
      <c r="Z68" s="828" t="s">
        <v>365</v>
      </c>
      <c r="AA68" s="826"/>
      <c r="AB68" s="578">
        <v>55</v>
      </c>
      <c r="AC68" s="829">
        <v>313153</v>
      </c>
      <c r="AD68" s="829">
        <v>622751</v>
      </c>
      <c r="AE68" s="829">
        <v>1837004</v>
      </c>
      <c r="AF68" s="829">
        <v>2993061</v>
      </c>
      <c r="AG68" s="829">
        <v>4937561</v>
      </c>
      <c r="AH68" s="829">
        <v>29500089</v>
      </c>
    </row>
    <row r="69" spans="2:34" ht="24.75" customHeight="1" x14ac:dyDescent="0.25">
      <c r="B69" s="93"/>
      <c r="D69" s="48" t="s">
        <v>244</v>
      </c>
      <c r="G69" s="1" t="s">
        <v>19</v>
      </c>
      <c r="H69" s="104" t="e">
        <f>+(H68/$H67)</f>
        <v>#DIV/0!</v>
      </c>
      <c r="I69" s="3"/>
      <c r="J69" s="97"/>
      <c r="K69" s="98"/>
      <c r="L69" s="125">
        <f>IF(OR($A$1&lt;1,$A$1&gt;7),0,HLOOKUP($A$1,TABLE,+AB50+1))</f>
        <v>5950.5219660000002</v>
      </c>
      <c r="M69" s="54"/>
      <c r="N69" s="52" t="s">
        <v>12</v>
      </c>
      <c r="O69" s="54"/>
      <c r="P69" s="55" t="e">
        <f>IF(ISTEXT(+L69),"   N/A",ABS(+$L69-$H69))</f>
        <v>#DIV/0!</v>
      </c>
      <c r="Q69" s="40"/>
      <c r="R69" s="56"/>
      <c r="S69" s="56"/>
      <c r="Y69" s="57"/>
      <c r="Z69" s="828" t="s">
        <v>481</v>
      </c>
      <c r="AA69" s="826"/>
      <c r="AB69" s="578">
        <v>56</v>
      </c>
      <c r="AC69" s="831">
        <v>0.34899999999999998</v>
      </c>
      <c r="AD69" s="831">
        <v>0.32</v>
      </c>
      <c r="AE69" s="831">
        <v>0.47</v>
      </c>
      <c r="AF69" s="831">
        <v>0.39300000000000002</v>
      </c>
      <c r="AG69" s="831">
        <v>0.29399999999999998</v>
      </c>
      <c r="AH69" s="831">
        <v>0.42199999999999999</v>
      </c>
    </row>
    <row r="70" spans="2:34" ht="24.75" customHeight="1" x14ac:dyDescent="0.25">
      <c r="B70" s="93"/>
      <c r="C70" s="21" t="s">
        <v>245</v>
      </c>
      <c r="P70" s="100"/>
      <c r="Q70" s="101"/>
      <c r="R70" s="102"/>
      <c r="S70" s="102"/>
      <c r="Y70" s="57"/>
      <c r="Z70" s="842"/>
      <c r="AA70" s="826"/>
    </row>
    <row r="71" spans="2:34" ht="24.75" customHeight="1" x14ac:dyDescent="0.25">
      <c r="B71" s="93"/>
      <c r="D71" s="108" t="s">
        <v>350</v>
      </c>
      <c r="E71" s="109"/>
      <c r="F71" s="109"/>
      <c r="G71" s="109"/>
      <c r="H71" s="109"/>
      <c r="I71" s="109"/>
      <c r="J71" s="808">
        <f>SUM(H14:H15)</f>
        <v>0</v>
      </c>
      <c r="K71" s="808"/>
      <c r="L71" s="808"/>
      <c r="O71" s="54"/>
      <c r="P71" s="55"/>
      <c r="Q71" s="40"/>
      <c r="R71" s="59"/>
      <c r="S71" s="59"/>
      <c r="Y71" s="57"/>
      <c r="Z71" s="583"/>
    </row>
    <row r="72" spans="2:34" ht="24.75" customHeight="1" x14ac:dyDescent="0.25">
      <c r="B72" s="93"/>
      <c r="D72" s="94" t="s">
        <v>351</v>
      </c>
      <c r="E72" s="93"/>
      <c r="F72" s="93"/>
      <c r="G72" s="95"/>
      <c r="H72" s="121" t="e">
        <f>+(H74/J71)</f>
        <v>#DIV/0!</v>
      </c>
      <c r="I72" s="95"/>
      <c r="J72" s="97"/>
      <c r="K72" s="98"/>
      <c r="L72" s="120">
        <f>IF(OR($A$1&lt;1,$A$1&gt;7),0,HLOOKUP($A$1,TABLE,+AB51+1))</f>
        <v>0.57045199999999996</v>
      </c>
      <c r="M72" s="54"/>
      <c r="N72" s="52" t="s">
        <v>12</v>
      </c>
      <c r="O72" s="54"/>
      <c r="P72" s="55" t="e">
        <f>IF(ISTEXT(+L72),"   N/A",ABS(+$L72-$H72))</f>
        <v>#DIV/0!</v>
      </c>
      <c r="Q72" s="40"/>
      <c r="R72" s="56"/>
      <c r="S72" s="56"/>
      <c r="Y72" s="57"/>
      <c r="Z72" s="583"/>
    </row>
    <row r="73" spans="2:34" ht="24.75" customHeight="1" x14ac:dyDescent="0.25">
      <c r="B73" s="93"/>
      <c r="D73" s="48" t="s">
        <v>353</v>
      </c>
      <c r="G73" s="3"/>
      <c r="H73" s="103">
        <v>0</v>
      </c>
      <c r="I73" s="3"/>
      <c r="J73" s="97"/>
      <c r="K73" s="98"/>
      <c r="L73" s="53">
        <f>IF(OR($A$1&lt;1,$A$1&gt;7),0,HLOOKUP($A$1,TABLE,+AB52+1))</f>
        <v>292.45833299999998</v>
      </c>
      <c r="M73" s="54"/>
      <c r="N73" s="52" t="s">
        <v>12</v>
      </c>
      <c r="O73" s="54"/>
      <c r="P73" s="55">
        <f>IF(ISTEXT(+L73),"   N/A",ABS(+$L73-$H73))</f>
        <v>292.45833299999998</v>
      </c>
      <c r="Q73" s="40"/>
      <c r="R73" s="56"/>
      <c r="S73" s="56"/>
      <c r="Y73" s="57"/>
      <c r="Z73" s="583"/>
    </row>
    <row r="74" spans="2:34" ht="24.75" customHeight="1" x14ac:dyDescent="0.25">
      <c r="B74" s="93"/>
      <c r="D74" s="1" t="s">
        <v>542</v>
      </c>
      <c r="G74" s="1" t="s">
        <v>19</v>
      </c>
      <c r="H74" s="103">
        <v>0</v>
      </c>
      <c r="I74" s="3"/>
      <c r="J74" s="97"/>
      <c r="K74" s="98"/>
      <c r="L74" s="86">
        <f>IF(OR($A$1&lt;1,$A$1&gt;7),0,HLOOKUP($A$1,TABLE,+AB53+1))</f>
        <v>162100.569583</v>
      </c>
      <c r="M74" s="54"/>
      <c r="N74" s="52" t="s">
        <v>12</v>
      </c>
      <c r="O74" s="54"/>
      <c r="P74" s="55">
        <f>IF(ISTEXT(+L74),"   N/A",ABS(+$L74-$H74))</f>
        <v>162100.569583</v>
      </c>
      <c r="Q74" s="40"/>
      <c r="R74" s="56"/>
      <c r="S74" s="56"/>
      <c r="Y74" s="57"/>
      <c r="Z74" s="583"/>
    </row>
    <row r="75" spans="2:34" ht="24.75" customHeight="1" x14ac:dyDescent="0.25">
      <c r="B75" s="93"/>
      <c r="D75" s="48" t="s">
        <v>244</v>
      </c>
      <c r="G75" s="1" t="s">
        <v>19</v>
      </c>
      <c r="H75" s="104" t="e">
        <f>+(H74/$H73)</f>
        <v>#DIV/0!</v>
      </c>
      <c r="I75" s="3"/>
      <c r="J75" s="97"/>
      <c r="K75" s="98"/>
      <c r="L75" s="125">
        <f>IF(OR($A$1&lt;1,$A$1&gt;7),0,HLOOKUP($A$1,TABLE,+AB54+1))</f>
        <v>652.18748600000004</v>
      </c>
      <c r="M75" s="54"/>
      <c r="N75" s="52" t="s">
        <v>12</v>
      </c>
      <c r="O75" s="54"/>
      <c r="P75" s="55" t="e">
        <f>IF(ISTEXT(+L75),"   N/A",ABS(+$L75-$H75))</f>
        <v>#DIV/0!</v>
      </c>
      <c r="Q75" s="40"/>
      <c r="R75" s="56"/>
      <c r="S75" s="56"/>
      <c r="Y75" s="57"/>
      <c r="Z75" s="583"/>
    </row>
    <row r="76" spans="2:34" ht="24.75" customHeight="1" x14ac:dyDescent="0.25">
      <c r="B76" s="93"/>
      <c r="C76" s="19" t="s">
        <v>246</v>
      </c>
      <c r="P76" s="91"/>
      <c r="Q76" s="40"/>
      <c r="R76" s="59"/>
      <c r="S76" s="59"/>
      <c r="Y76" s="57"/>
      <c r="Z76" s="583"/>
    </row>
    <row r="77" spans="2:34" ht="24.75" customHeight="1" x14ac:dyDescent="0.25">
      <c r="B77" s="93"/>
      <c r="C77" s="21" t="s">
        <v>248</v>
      </c>
      <c r="P77" s="91"/>
      <c r="Q77" s="40"/>
      <c r="R77" s="59"/>
      <c r="S77" s="59"/>
      <c r="Y77" s="57"/>
      <c r="Z77" s="583"/>
    </row>
    <row r="78" spans="2:34" ht="24.75" customHeight="1" x14ac:dyDescent="0.25">
      <c r="B78" s="93"/>
      <c r="D78" s="108" t="s">
        <v>352</v>
      </c>
      <c r="E78" s="109"/>
      <c r="F78" s="109"/>
      <c r="G78" s="119"/>
      <c r="H78" s="119"/>
      <c r="I78" s="109"/>
      <c r="J78" s="808">
        <f>+H19+H20+H21</f>
        <v>0</v>
      </c>
      <c r="K78" s="808"/>
      <c r="L78" s="808"/>
      <c r="O78" s="54"/>
      <c r="P78" s="55"/>
      <c r="Q78" s="40"/>
      <c r="R78" s="59"/>
      <c r="S78" s="59"/>
      <c r="Y78" s="57"/>
      <c r="Z78" s="583"/>
    </row>
    <row r="79" spans="2:34" ht="24.75" customHeight="1" x14ac:dyDescent="0.25">
      <c r="B79" s="93"/>
      <c r="D79" s="94" t="s">
        <v>351</v>
      </c>
      <c r="G79" s="3"/>
      <c r="H79" s="96" t="e">
        <f>+(H81/$J$78)*100</f>
        <v>#DIV/0!</v>
      </c>
      <c r="I79" s="3"/>
      <c r="J79" s="97"/>
      <c r="K79" s="98"/>
      <c r="L79" s="120">
        <f>IF(OR($A$1&lt;1,$A$1&gt;7),0,HLOOKUP($A$1,TABLE,+AB55+1))</f>
        <v>6.0040999999999997E-2</v>
      </c>
      <c r="M79" s="54"/>
      <c r="N79" s="52" t="s">
        <v>12</v>
      </c>
      <c r="O79" s="54"/>
      <c r="P79" s="55" t="e">
        <f>IF(ISTEXT(+L79),"   N/A",ABS(+$L79-$H79))</f>
        <v>#DIV/0!</v>
      </c>
      <c r="Q79" s="40"/>
      <c r="R79" s="56"/>
      <c r="S79" s="56"/>
      <c r="Y79" s="57"/>
      <c r="Z79" s="583"/>
    </row>
    <row r="80" spans="2:34" ht="24.75" customHeight="1" x14ac:dyDescent="0.25">
      <c r="B80" s="93"/>
      <c r="D80" s="48" t="s">
        <v>242</v>
      </c>
      <c r="G80" s="3"/>
      <c r="H80" s="103">
        <v>0</v>
      </c>
      <c r="I80" s="3"/>
      <c r="J80" s="97"/>
      <c r="K80" s="98"/>
      <c r="L80" s="53" t="str">
        <f>IF(OR($A$1&lt;1,$A$1&gt;7),0,HLOOKUP($A$1,TABLE,+AB56+1))</f>
        <v>*</v>
      </c>
      <c r="M80" s="54"/>
      <c r="N80" s="52" t="s">
        <v>12</v>
      </c>
      <c r="O80" s="54"/>
      <c r="P80" s="55" t="str">
        <f>IF(ISTEXT(+L80),"   N/A",ABS(+$L80-$H80))</f>
        <v xml:space="preserve">   N/A</v>
      </c>
      <c r="Q80" s="40"/>
      <c r="R80" s="56"/>
      <c r="S80" s="56"/>
      <c r="Y80" s="57"/>
      <c r="Z80" s="583"/>
    </row>
    <row r="81" spans="2:26" ht="24.75" customHeight="1" x14ac:dyDescent="0.25">
      <c r="B81" s="93"/>
      <c r="D81" s="48" t="s">
        <v>243</v>
      </c>
      <c r="G81" s="1" t="s">
        <v>19</v>
      </c>
      <c r="H81" s="103">
        <v>0</v>
      </c>
      <c r="I81" s="3"/>
      <c r="J81" s="97"/>
      <c r="K81" s="98"/>
      <c r="L81" s="86" t="str">
        <f>IF(OR($A$1&lt;1,$A$1&gt;7),0,HLOOKUP($A$1,TABLE,+AB57+1))</f>
        <v>*</v>
      </c>
      <c r="M81" s="54"/>
      <c r="N81" s="52" t="s">
        <v>12</v>
      </c>
      <c r="O81" s="54"/>
      <c r="P81" s="55" t="str">
        <f>IF(ISTEXT(+L81),"   N/A",ABS(+$L81-$H81))</f>
        <v xml:space="preserve">   N/A</v>
      </c>
      <c r="Q81" s="40"/>
      <c r="R81" s="56"/>
      <c r="S81" s="56"/>
      <c r="Y81" s="57"/>
      <c r="Z81" s="583"/>
    </row>
    <row r="82" spans="2:26" ht="24.75" customHeight="1" x14ac:dyDescent="0.25">
      <c r="B82" s="93"/>
      <c r="D82" s="48" t="s">
        <v>244</v>
      </c>
      <c r="G82" s="1" t="s">
        <v>19</v>
      </c>
      <c r="H82" s="104" t="e">
        <f>H81/H80</f>
        <v>#DIV/0!</v>
      </c>
      <c r="I82" s="3"/>
      <c r="J82" s="97"/>
      <c r="K82" s="98"/>
      <c r="L82" s="92" t="str">
        <f>IF(OR($A$1&lt;1,$A$1&gt;7),0,HLOOKUP($A$1,TABLE,+AB58+1))</f>
        <v>*</v>
      </c>
      <c r="M82" s="54"/>
      <c r="N82" s="52" t="s">
        <v>12</v>
      </c>
      <c r="O82" s="54"/>
      <c r="P82" s="55" t="str">
        <f>IF(ISTEXT(+L82),"   N/A",ABS(+$L82-$H82))</f>
        <v xml:space="preserve">   N/A</v>
      </c>
      <c r="Q82" s="40"/>
      <c r="R82" s="56"/>
      <c r="S82" s="56"/>
      <c r="Y82" s="57"/>
      <c r="Z82" s="583"/>
    </row>
    <row r="83" spans="2:26" ht="24.75" customHeight="1" x14ac:dyDescent="0.25">
      <c r="B83" s="93"/>
      <c r="C83" s="21" t="s">
        <v>249</v>
      </c>
      <c r="P83" s="100"/>
      <c r="Q83" s="101"/>
      <c r="R83" s="102"/>
      <c r="S83" s="102"/>
      <c r="Y83" s="57"/>
      <c r="Z83" s="583"/>
    </row>
    <row r="84" spans="2:26" ht="24.75" customHeight="1" x14ac:dyDescent="0.25">
      <c r="B84" s="93"/>
      <c r="D84" s="108" t="s">
        <v>352</v>
      </c>
      <c r="E84" s="109"/>
      <c r="F84" s="109"/>
      <c r="G84" s="119"/>
      <c r="H84" s="119"/>
      <c r="I84" s="109"/>
      <c r="J84" s="808">
        <f>SUM(H19:H21)</f>
        <v>0</v>
      </c>
      <c r="K84" s="808"/>
      <c r="L84" s="808"/>
      <c r="O84" s="54"/>
      <c r="P84" s="55"/>
      <c r="Q84" s="40"/>
      <c r="R84" s="59"/>
      <c r="S84" s="59"/>
      <c r="Y84" s="57"/>
      <c r="Z84" s="583"/>
    </row>
    <row r="85" spans="2:26" ht="24.75" customHeight="1" x14ac:dyDescent="0.25">
      <c r="B85" s="93"/>
      <c r="D85" s="94" t="s">
        <v>351</v>
      </c>
      <c r="G85" s="3"/>
      <c r="H85" s="96" t="e">
        <f>+(H87/$J$78)*100</f>
        <v>#DIV/0!</v>
      </c>
      <c r="I85" s="3"/>
      <c r="J85" s="97"/>
      <c r="K85" s="98"/>
      <c r="L85" s="120">
        <f>IF(OR($A$1&lt;1,$A$1&gt;7),0,HLOOKUP($A$1,TABLE,+AB59+1))</f>
        <v>5.9819999999999998E-2</v>
      </c>
      <c r="M85" s="54"/>
      <c r="N85" s="52" t="s">
        <v>12</v>
      </c>
      <c r="O85" s="54"/>
      <c r="P85" s="55" t="e">
        <f>IF(ISTEXT(+L85),"   N/A",ABS(+$L85-$H85))</f>
        <v>#DIV/0!</v>
      </c>
      <c r="Q85" s="40"/>
      <c r="R85" s="56"/>
      <c r="S85" s="56"/>
      <c r="Y85" s="57"/>
      <c r="Z85" s="583"/>
    </row>
    <row r="86" spans="2:26" ht="24.75" customHeight="1" x14ac:dyDescent="0.25">
      <c r="B86" s="93"/>
      <c r="D86" s="48" t="s">
        <v>242</v>
      </c>
      <c r="G86" s="3"/>
      <c r="H86" s="103">
        <v>0</v>
      </c>
      <c r="I86" s="3"/>
      <c r="J86" s="97"/>
      <c r="K86" s="98"/>
      <c r="L86" s="53">
        <f>IF(OR($A$1&lt;1,$A$1&gt;7),0,HLOOKUP($A$1,TABLE,+AB60+1))</f>
        <v>0.18181800000000001</v>
      </c>
      <c r="M86" s="54"/>
      <c r="N86" s="52" t="s">
        <v>12</v>
      </c>
      <c r="O86" s="54"/>
      <c r="P86" s="55">
        <f>IF(ISTEXT(+L86),"   N/A",ABS(+$L86-$H86))</f>
        <v>0.18181800000000001</v>
      </c>
      <c r="Q86" s="40"/>
      <c r="R86" s="56"/>
      <c r="S86" s="56"/>
      <c r="Y86" s="57"/>
      <c r="Z86" s="583"/>
    </row>
    <row r="87" spans="2:26" ht="24.75" customHeight="1" x14ac:dyDescent="0.25">
      <c r="B87" s="93"/>
      <c r="D87" s="48" t="s">
        <v>243</v>
      </c>
      <c r="G87" s="1" t="s">
        <v>19</v>
      </c>
      <c r="H87" s="103">
        <v>0</v>
      </c>
      <c r="I87" s="3"/>
      <c r="J87" s="97"/>
      <c r="K87" s="98"/>
      <c r="L87" s="125">
        <f>IF(OR($A$1&lt;1,$A$1&gt;7),0,HLOOKUP($A$1,TABLE,+AB61+1))</f>
        <v>2598.272727</v>
      </c>
      <c r="M87" s="54"/>
      <c r="N87" s="52" t="s">
        <v>12</v>
      </c>
      <c r="O87" s="54"/>
      <c r="P87" s="55">
        <f>IF(ISTEXT(+L87),"   N/A",ABS(+$L87-$H87))</f>
        <v>2598.272727</v>
      </c>
      <c r="Q87" s="40"/>
      <c r="R87" s="56"/>
      <c r="S87" s="56"/>
      <c r="Z87" s="583"/>
    </row>
    <row r="88" spans="2:26" ht="24.75" customHeight="1" x14ac:dyDescent="0.25">
      <c r="B88" s="93"/>
      <c r="D88" s="48" t="s">
        <v>244</v>
      </c>
      <c r="G88" s="1" t="s">
        <v>19</v>
      </c>
      <c r="H88" s="104" t="e">
        <f>H87/H86</f>
        <v>#DIV/0!</v>
      </c>
      <c r="I88" s="3"/>
      <c r="J88" s="97"/>
      <c r="K88" s="98"/>
      <c r="L88" s="125">
        <f>IF(OR($A$1&lt;1,$A$1&gt;7),0,HLOOKUP($A$1,TABLE,+AB62+1))</f>
        <v>1299.136364</v>
      </c>
      <c r="M88" s="54"/>
      <c r="N88" s="52" t="s">
        <v>12</v>
      </c>
      <c r="O88" s="54"/>
      <c r="P88" s="55" t="e">
        <f>IF(ISTEXT(+L88),"   N/A",ABS(+$L88-$H88))</f>
        <v>#DIV/0!</v>
      </c>
      <c r="Q88" s="40"/>
      <c r="R88" s="56"/>
      <c r="S88" s="56"/>
      <c r="Z88" s="583"/>
    </row>
    <row r="89" spans="2:26" ht="24.75" customHeight="1" x14ac:dyDescent="0.25">
      <c r="B89" s="93"/>
      <c r="C89" s="21" t="s">
        <v>338</v>
      </c>
      <c r="P89" s="100"/>
      <c r="Q89" s="101"/>
      <c r="R89" s="102"/>
      <c r="S89" s="102"/>
      <c r="Z89" s="583"/>
    </row>
    <row r="90" spans="2:26" ht="24.75" customHeight="1" x14ac:dyDescent="0.25">
      <c r="B90" s="93"/>
      <c r="D90" s="108" t="s">
        <v>352</v>
      </c>
      <c r="E90" s="109"/>
      <c r="F90" s="109"/>
      <c r="G90" s="119"/>
      <c r="H90" s="119"/>
      <c r="I90" s="109"/>
      <c r="J90" s="809">
        <f>SUM(H19:H21)</f>
        <v>0</v>
      </c>
      <c r="K90" s="809"/>
      <c r="L90" s="809"/>
      <c r="O90" s="54"/>
      <c r="P90" s="55"/>
      <c r="Q90" s="40"/>
      <c r="R90" s="59"/>
      <c r="S90" s="59"/>
      <c r="Z90" s="583"/>
    </row>
    <row r="91" spans="2:26" ht="24.75" customHeight="1" x14ac:dyDescent="0.25">
      <c r="B91" s="93"/>
      <c r="D91" s="94" t="s">
        <v>351</v>
      </c>
      <c r="G91" s="3"/>
      <c r="H91" s="96" t="e">
        <f>+(H93/$J$78)*100</f>
        <v>#DIV/0!</v>
      </c>
      <c r="I91" s="3"/>
      <c r="J91" s="97"/>
      <c r="K91" s="98"/>
      <c r="L91" s="120">
        <f>IF(OR($A$1&lt;1,$A$1&gt;7),0,HLOOKUP($A$1,TABLE,+AB63+1))</f>
        <v>0.880139</v>
      </c>
      <c r="M91" s="54"/>
      <c r="N91" s="52" t="s">
        <v>12</v>
      </c>
      <c r="O91" s="54"/>
      <c r="P91" s="55" t="e">
        <f>IF(ISTEXT(+L91),"   N/A",ABS(+$L91-$H91))</f>
        <v>#DIV/0!</v>
      </c>
      <c r="Q91" s="40"/>
      <c r="R91" s="56"/>
      <c r="S91" s="56"/>
      <c r="Z91" s="583"/>
    </row>
    <row r="92" spans="2:26" ht="24.75" customHeight="1" x14ac:dyDescent="0.25">
      <c r="B92" s="93"/>
      <c r="D92" s="48" t="s">
        <v>242</v>
      </c>
      <c r="G92" s="3"/>
      <c r="H92" s="103">
        <v>0</v>
      </c>
      <c r="I92" s="3"/>
      <c r="J92" s="97"/>
      <c r="K92" s="98"/>
      <c r="L92" s="53">
        <f>IF(OR($A$1&lt;1,$A$1&gt;7),0,HLOOKUP($A$1,TABLE,+AB64+1))</f>
        <v>9</v>
      </c>
      <c r="M92" s="54"/>
      <c r="N92" s="52" t="s">
        <v>12</v>
      </c>
      <c r="O92" s="54"/>
      <c r="P92" s="55">
        <f>IF(ISTEXT(+L92),"   N/A",ABS(+$L92-$H92))</f>
        <v>9</v>
      </c>
      <c r="Q92" s="40"/>
      <c r="R92" s="56"/>
      <c r="S92" s="56"/>
      <c r="Z92" s="583"/>
    </row>
    <row r="93" spans="2:26" ht="24.75" customHeight="1" x14ac:dyDescent="0.25">
      <c r="B93" s="93"/>
      <c r="D93" s="48" t="s">
        <v>243</v>
      </c>
      <c r="G93" s="1" t="s">
        <v>19</v>
      </c>
      <c r="H93" s="103">
        <v>0</v>
      </c>
      <c r="I93" s="3"/>
      <c r="J93" s="97"/>
      <c r="K93" s="98"/>
      <c r="L93" s="125">
        <f>IF(OR($A$1&lt;1,$A$1&gt;7),0,HLOOKUP($A$1,TABLE,+AB65+1))</f>
        <v>17794.576364</v>
      </c>
      <c r="M93" s="54"/>
      <c r="N93" s="52" t="s">
        <v>12</v>
      </c>
      <c r="O93" s="54"/>
      <c r="P93" s="55">
        <f>IF(ISTEXT(+L93),"   N/A",ABS(+$L93-$H93))</f>
        <v>17794.576364</v>
      </c>
      <c r="Q93" s="40"/>
      <c r="R93" s="56"/>
      <c r="S93" s="56"/>
      <c r="Z93" s="583"/>
    </row>
    <row r="94" spans="2:26" ht="24.75" customHeight="1" x14ac:dyDescent="0.25">
      <c r="B94" s="93"/>
      <c r="D94" s="48" t="s">
        <v>244</v>
      </c>
      <c r="G94" s="1" t="s">
        <v>19</v>
      </c>
      <c r="H94" s="104" t="e">
        <f>H93/H92</f>
        <v>#DIV/0!</v>
      </c>
      <c r="I94" s="3"/>
      <c r="J94" s="97"/>
      <c r="K94" s="98"/>
      <c r="L94" s="125">
        <f>IF(OR($A$1&lt;1,$A$1&gt;7),0,HLOOKUP($A$1,TABLE,+AB66+1))</f>
        <v>1685.434178</v>
      </c>
      <c r="M94" s="54"/>
      <c r="N94" s="52" t="s">
        <v>12</v>
      </c>
      <c r="O94" s="54"/>
      <c r="P94" s="55" t="e">
        <f>IF(ISTEXT(+L94),"   N/A",ABS(+$L94-$H94))</f>
        <v>#DIV/0!</v>
      </c>
      <c r="Q94" s="40"/>
      <c r="R94" s="56"/>
      <c r="S94" s="56"/>
      <c r="Z94" s="583"/>
    </row>
    <row r="95" spans="2:26" ht="24.75" customHeight="1" x14ac:dyDescent="0.25">
      <c r="B95" s="93"/>
      <c r="R95" s="90"/>
      <c r="S95" s="90"/>
      <c r="Z95" s="583"/>
    </row>
    <row r="96" spans="2:26" ht="24.75" customHeight="1" x14ac:dyDescent="0.25">
      <c r="B96" s="93"/>
      <c r="C96" s="41" t="s">
        <v>318</v>
      </c>
      <c r="R96" s="90"/>
      <c r="S96" s="90"/>
      <c r="Z96" s="583"/>
    </row>
    <row r="97" spans="2:26" ht="24.75" customHeight="1" x14ac:dyDescent="0.25">
      <c r="B97" s="93"/>
      <c r="D97" s="1" t="s">
        <v>369</v>
      </c>
      <c r="I97" s="3"/>
      <c r="L97" s="120">
        <f>IF(OR($A$1&lt;1,$A$1&gt;7),0,HLOOKUP($A$1,TABLE,+AB67+1))</f>
        <v>0.40699999999999997</v>
      </c>
      <c r="M97" s="54"/>
      <c r="N97" s="52" t="s">
        <v>12</v>
      </c>
      <c r="O97" s="54"/>
      <c r="P97" s="122">
        <f>IF(ISTEXT(+L97),"   N/A",ABS(+$L97-$H97))</f>
        <v>0.40699999999999997</v>
      </c>
      <c r="Q97" s="40"/>
      <c r="R97" s="56"/>
      <c r="S97" s="56"/>
      <c r="Z97" s="583"/>
    </row>
    <row r="98" spans="2:26" ht="15.75" x14ac:dyDescent="0.25">
      <c r="B98" s="93"/>
      <c r="I98" s="3"/>
      <c r="L98" s="120"/>
      <c r="M98" s="54"/>
      <c r="N98" s="52"/>
      <c r="O98" s="54"/>
      <c r="P98" s="122"/>
      <c r="Q98" s="40"/>
      <c r="R98" s="81"/>
      <c r="S98" s="81"/>
      <c r="Z98" s="583"/>
    </row>
    <row r="99" spans="2:26" ht="15.75" x14ac:dyDescent="0.25">
      <c r="B99" s="93"/>
      <c r="D99" s="1" t="s">
        <v>366</v>
      </c>
      <c r="H99" s="105"/>
      <c r="R99" s="90"/>
      <c r="S99" s="90"/>
      <c r="Z99" s="583"/>
    </row>
    <row r="100" spans="2:26" ht="15.75" x14ac:dyDescent="0.25">
      <c r="B100" s="93"/>
      <c r="D100" s="1" t="s">
        <v>367</v>
      </c>
      <c r="G100" s="1" t="s">
        <v>19</v>
      </c>
      <c r="H100" s="103">
        <v>0</v>
      </c>
      <c r="I100" s="3"/>
      <c r="L100" s="125">
        <f>IF(OR($A$1&lt;1,$A$1&gt;7),0,HLOOKUP($A$1,TABLE,+AB68+1))</f>
        <v>313153</v>
      </c>
      <c r="M100" s="54"/>
      <c r="N100" s="52" t="s">
        <v>12</v>
      </c>
      <c r="O100" s="54"/>
      <c r="P100" s="87">
        <f>IF(ISTEXT(+L100),"   N/A",ABS(+$L100-$H100))</f>
        <v>313153</v>
      </c>
      <c r="Q100" s="40"/>
      <c r="R100" s="56"/>
      <c r="S100" s="56"/>
      <c r="Z100" s="583"/>
    </row>
    <row r="101" spans="2:26" ht="12" customHeight="1" x14ac:dyDescent="0.25">
      <c r="B101" s="93"/>
      <c r="H101" s="105"/>
      <c r="R101" s="90"/>
      <c r="S101" s="90"/>
    </row>
    <row r="102" spans="2:26" ht="15.75" x14ac:dyDescent="0.25">
      <c r="B102" s="93"/>
      <c r="D102" s="1" t="s">
        <v>317</v>
      </c>
      <c r="H102" s="105"/>
      <c r="R102" s="90"/>
      <c r="S102" s="90"/>
    </row>
    <row r="103" spans="2:26" ht="15.75" x14ac:dyDescent="0.25">
      <c r="B103" s="93"/>
      <c r="D103" s="1" t="s">
        <v>368</v>
      </c>
      <c r="H103" s="126"/>
      <c r="I103" s="3"/>
      <c r="L103" s="120">
        <f>IF(OR($A$1&lt;1,$A$1&gt;7),0,HLOOKUP($A$1,TABLE,+AB69+1))</f>
        <v>0.34899999999999998</v>
      </c>
      <c r="M103" s="54"/>
      <c r="N103" s="52" t="s">
        <v>12</v>
      </c>
      <c r="O103" s="54"/>
      <c r="P103" s="122">
        <f>IF(ISTEXT(+L103),"   N/A",ABS(+$L103-$H103))</f>
        <v>0.34899999999999998</v>
      </c>
      <c r="Q103" s="40"/>
      <c r="R103" s="56"/>
      <c r="S103" s="56"/>
    </row>
    <row r="104" spans="2:26" ht="24.75" customHeight="1" x14ac:dyDescent="0.25">
      <c r="B104" s="93"/>
    </row>
    <row r="64956" spans="18:19" ht="24.75" customHeight="1" x14ac:dyDescent="0.25">
      <c r="R64956" s="106"/>
      <c r="S64956" s="107"/>
    </row>
  </sheetData>
  <sheetProtection algorithmName="SHA-512" hashValue="MI3AqF5GiB1rsJRNCTehdkd2ODC3Hjyr0+fj4ed4vIhH5zSp8poBh1J8PTNxf54lYeR9K9bYRf45gShy2A9iyQ==" saltValue="OjhxbdWRTelUDgNrPB8sJQ==" spinCount="100000" sheet="1" objects="1" scenarios="1"/>
  <mergeCells count="13">
    <mergeCell ref="J78:L78"/>
    <mergeCell ref="J84:L84"/>
    <mergeCell ref="J90:L90"/>
    <mergeCell ref="J47:L47"/>
    <mergeCell ref="J53:L53"/>
    <mergeCell ref="J59:L59"/>
    <mergeCell ref="J65:L65"/>
    <mergeCell ref="J71:L71"/>
    <mergeCell ref="L9:N9"/>
    <mergeCell ref="E3:M3"/>
    <mergeCell ref="O3:Q3"/>
    <mergeCell ref="L31:N31"/>
    <mergeCell ref="R10:S10"/>
  </mergeCells>
  <phoneticPr fontId="0" type="noConversion"/>
  <printOptions horizontalCentered="1" gridLinesSet="0"/>
  <pageMargins left="0.25" right="0.25" top="0.75" bottom="0.75" header="0.3" footer="0.3"/>
  <pageSetup scale="63" orientation="landscape" horizontalDpi="4294967292" verticalDpi="4294967292" r:id="rId1"/>
  <headerFooter>
    <oddFooter>&amp;C&amp;"-,Regular"Page &amp;P of &amp;N</oddFooter>
  </headerFooter>
  <rowBreaks count="4" manualBreakCount="4">
    <brk id="31" min="2" max="18" man="1"/>
    <brk id="43" min="2" max="18" man="1"/>
    <brk id="69" min="2" max="18" man="1"/>
    <brk id="9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sheetPr>
  <dimension ref="A1:AS64942"/>
  <sheetViews>
    <sheetView showGridLines="0" zoomScale="90" zoomScaleNormal="90" zoomScaleSheetLayoutView="75" workbookViewId="0">
      <pane xSplit="1" ySplit="11" topLeftCell="B12" activePane="bottomRight" state="frozen"/>
      <selection activeCell="B12" sqref="B12"/>
      <selection pane="topRight" activeCell="B12" sqref="B12"/>
      <selection pane="bottomLeft" activeCell="B12" sqref="B12"/>
      <selection pane="bottomRight" activeCell="J17" sqref="J17"/>
    </sheetView>
  </sheetViews>
  <sheetFormatPr defaultColWidth="12.42578125" defaultRowHeight="15.75" x14ac:dyDescent="0.25"/>
  <cols>
    <col min="1" max="1" width="4.42578125" style="153" customWidth="1"/>
    <col min="2" max="2" width="4.85546875" style="153" customWidth="1"/>
    <col min="3" max="3" width="2.28515625" style="153" customWidth="1"/>
    <col min="4" max="4" width="11.42578125" style="153" customWidth="1"/>
    <col min="5" max="5" width="32.85546875" style="153" customWidth="1"/>
    <col min="6" max="6" width="4.42578125" style="153" customWidth="1"/>
    <col min="7" max="7" width="2.28515625" style="153" customWidth="1"/>
    <col min="8" max="8" width="19.42578125" style="153" customWidth="1"/>
    <col min="9" max="9" width="2.28515625" style="153" customWidth="1"/>
    <col min="10" max="10" width="13.42578125" style="153" customWidth="1"/>
    <col min="11" max="11" width="3.42578125" style="153" customWidth="1"/>
    <col min="12" max="12" width="14.7109375" style="207" customWidth="1"/>
    <col min="13" max="13" width="2.28515625" style="153" customWidth="1"/>
    <col min="14" max="14" width="14.7109375" style="153" customWidth="1"/>
    <col min="15" max="15" width="2.28515625" style="153" customWidth="1"/>
    <col min="16" max="16" width="15" style="154" customWidth="1"/>
    <col min="17" max="17" width="2.28515625" style="153" customWidth="1"/>
    <col min="18" max="18" width="12.42578125" style="153" customWidth="1"/>
    <col min="19" max="19" width="32" style="153" customWidth="1"/>
    <col min="20" max="20" width="12.42578125" style="160" customWidth="1"/>
    <col min="21" max="22" width="8.7109375" style="160" customWidth="1"/>
    <col min="23" max="23" width="8.42578125" style="160" customWidth="1"/>
    <col min="24" max="24" width="8.42578125" style="588" customWidth="1"/>
    <col min="25" max="25" width="7.28515625" style="844" customWidth="1"/>
    <col min="26" max="26" width="27" style="588" customWidth="1"/>
    <col min="27" max="27" width="8.42578125" style="588" customWidth="1"/>
    <col min="28" max="28" width="4" style="588" customWidth="1"/>
    <col min="29" max="31" width="9.28515625" style="848" customWidth="1"/>
    <col min="32" max="34" width="10.42578125" style="848" customWidth="1"/>
    <col min="35" max="35" width="8.42578125" style="588" customWidth="1"/>
    <col min="36" max="36" width="8.42578125" style="772" customWidth="1"/>
    <col min="37" max="37" width="12.42578125" style="772"/>
    <col min="38" max="16384" width="12.42578125" style="153"/>
  </cols>
  <sheetData>
    <row r="1" spans="1:45" s="139" customFormat="1" ht="18.75" x14ac:dyDescent="0.3">
      <c r="A1" s="612">
        <f>rev_code</f>
        <v>1</v>
      </c>
      <c r="B1" s="591"/>
      <c r="C1" s="592"/>
      <c r="D1" s="593" t="s">
        <v>525</v>
      </c>
      <c r="E1" s="592"/>
      <c r="F1" s="592"/>
      <c r="G1" s="592"/>
      <c r="H1" s="592"/>
      <c r="I1" s="592"/>
      <c r="J1" s="592"/>
      <c r="K1" s="592"/>
      <c r="L1" s="594"/>
      <c r="M1" s="592"/>
      <c r="N1" s="592"/>
      <c r="O1" s="592"/>
      <c r="P1" s="595"/>
      <c r="Q1" s="596"/>
      <c r="R1" s="592"/>
      <c r="S1" s="597"/>
      <c r="T1" s="140"/>
      <c r="U1" s="140"/>
      <c r="V1" s="140"/>
      <c r="W1" s="140"/>
      <c r="X1" s="585"/>
      <c r="Y1" s="585"/>
      <c r="Z1" s="585"/>
      <c r="AA1" s="585"/>
      <c r="AB1" s="585"/>
      <c r="AC1" s="822"/>
      <c r="AD1" s="822"/>
      <c r="AE1" s="822"/>
      <c r="AF1" s="822"/>
      <c r="AG1" s="822"/>
      <c r="AH1" s="822"/>
      <c r="AI1" s="585"/>
      <c r="AJ1" s="767"/>
      <c r="AK1" s="767"/>
    </row>
    <row r="3" spans="1:45" s="133" customFormat="1" ht="18.75" x14ac:dyDescent="0.3">
      <c r="A3" s="127"/>
      <c r="B3" s="127"/>
      <c r="C3" s="128"/>
      <c r="D3" s="129" t="s">
        <v>0</v>
      </c>
      <c r="E3" s="811" t="str">
        <f>IF(agency="","",agency)</f>
        <v xml:space="preserve"> </v>
      </c>
      <c r="F3" s="811"/>
      <c r="G3" s="811"/>
      <c r="H3" s="811"/>
      <c r="I3" s="811"/>
      <c r="J3" s="811"/>
      <c r="K3" s="811"/>
      <c r="L3" s="811"/>
      <c r="M3" s="811"/>
      <c r="N3" s="130" t="s">
        <v>1</v>
      </c>
      <c r="O3" s="812" t="str">
        <f>IF(date="","",date)</f>
        <v xml:space="preserve"> </v>
      </c>
      <c r="P3" s="812"/>
      <c r="Q3" s="812"/>
      <c r="R3" s="131"/>
      <c r="S3" s="127"/>
      <c r="T3" s="132"/>
      <c r="U3" s="132"/>
      <c r="V3" s="132"/>
      <c r="W3" s="132"/>
      <c r="X3" s="584"/>
      <c r="Y3" s="843"/>
      <c r="Z3" s="584"/>
      <c r="AA3" s="584"/>
      <c r="AB3" s="584"/>
      <c r="AC3" s="822"/>
      <c r="AD3" s="822"/>
      <c r="AE3" s="822"/>
      <c r="AF3" s="822"/>
      <c r="AG3" s="822"/>
      <c r="AH3" s="822"/>
      <c r="AI3" s="584"/>
      <c r="AJ3" s="768"/>
      <c r="AK3" s="768"/>
    </row>
    <row r="4" spans="1:45" s="139" customFormat="1" ht="18.75" x14ac:dyDescent="0.3">
      <c r="A4" s="131"/>
      <c r="B4" s="131"/>
      <c r="C4" s="131"/>
      <c r="D4" s="129"/>
      <c r="E4" s="134"/>
      <c r="F4" s="134"/>
      <c r="G4" s="135"/>
      <c r="H4" s="135"/>
      <c r="I4" s="135"/>
      <c r="J4" s="135"/>
      <c r="K4" s="135"/>
      <c r="L4" s="136"/>
      <c r="M4" s="135"/>
      <c r="N4" s="130"/>
      <c r="O4" s="137"/>
      <c r="P4" s="138"/>
      <c r="Q4" s="135"/>
      <c r="R4" s="131"/>
      <c r="T4" s="140"/>
      <c r="U4" s="140"/>
      <c r="V4" s="140"/>
      <c r="W4" s="140"/>
      <c r="X4" s="585"/>
      <c r="Y4" s="844"/>
      <c r="Z4" s="585"/>
      <c r="AA4" s="585"/>
      <c r="AB4" s="585"/>
      <c r="AC4" s="822"/>
      <c r="AD4" s="822"/>
      <c r="AE4" s="822"/>
      <c r="AF4" s="822"/>
      <c r="AG4" s="822"/>
      <c r="AH4" s="822"/>
      <c r="AI4" s="585"/>
      <c r="AJ4" s="767"/>
      <c r="AK4" s="767"/>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9"/>
      <c r="X5" s="574"/>
      <c r="Y5" s="574"/>
      <c r="Z5" s="574"/>
      <c r="AA5" s="574"/>
      <c r="AB5" s="575"/>
      <c r="AC5" s="576"/>
      <c r="AD5" s="576"/>
      <c r="AE5" s="576"/>
      <c r="AF5" s="576"/>
      <c r="AG5" s="576"/>
      <c r="AH5" s="576"/>
      <c r="AI5" s="574"/>
      <c r="AJ5" s="769"/>
      <c r="AK5" s="769"/>
      <c r="AL5" s="516"/>
      <c r="AM5" s="516"/>
      <c r="AN5" s="516"/>
      <c r="AO5" s="516"/>
      <c r="AP5" s="516"/>
      <c r="AQ5" s="516"/>
      <c r="AR5" s="516"/>
      <c r="AS5" s="516"/>
    </row>
    <row r="6" spans="1:45" s="139" customFormat="1" ht="18.75" x14ac:dyDescent="0.3">
      <c r="A6" s="141"/>
      <c r="B6" s="141"/>
      <c r="C6" s="141"/>
      <c r="D6" s="141"/>
      <c r="E6" s="141"/>
      <c r="F6" s="141"/>
      <c r="G6" s="141"/>
      <c r="H6" s="141"/>
      <c r="I6" s="141"/>
      <c r="J6" s="141"/>
      <c r="K6" s="141"/>
      <c r="L6" s="130"/>
      <c r="M6" s="141"/>
      <c r="N6" s="141"/>
      <c r="O6" s="141"/>
      <c r="P6" s="142"/>
      <c r="Q6" s="141"/>
      <c r="R6" s="141"/>
      <c r="T6" s="140"/>
      <c r="U6" s="140"/>
      <c r="V6" s="140"/>
      <c r="W6" s="140"/>
      <c r="X6" s="585"/>
      <c r="Y6" s="844"/>
      <c r="Z6" s="585"/>
      <c r="AA6" s="585"/>
      <c r="AB6" s="585"/>
      <c r="AC6" s="822"/>
      <c r="AD6" s="822"/>
      <c r="AE6" s="822"/>
      <c r="AF6" s="822"/>
      <c r="AG6" s="822"/>
      <c r="AH6" s="822"/>
      <c r="AI6" s="585"/>
      <c r="AJ6" s="767"/>
      <c r="AK6" s="767"/>
    </row>
    <row r="7" spans="1:45" s="140" customFormat="1" ht="18.75" x14ac:dyDescent="0.3">
      <c r="A7" s="241"/>
      <c r="B7" s="132"/>
      <c r="C7" s="241"/>
      <c r="D7" s="241"/>
      <c r="F7" s="614" t="s">
        <v>477</v>
      </c>
      <c r="G7" s="618"/>
      <c r="H7" s="616">
        <f>NR</f>
        <v>0</v>
      </c>
      <c r="I7" s="617" t="s">
        <v>302</v>
      </c>
      <c r="J7" s="618"/>
      <c r="K7" s="146"/>
      <c r="L7" s="249"/>
      <c r="M7" s="146"/>
      <c r="N7" s="146"/>
      <c r="O7" s="146"/>
      <c r="P7" s="619"/>
      <c r="Q7" s="146"/>
      <c r="R7" s="146"/>
      <c r="X7" s="585"/>
      <c r="Y7" s="844"/>
      <c r="Z7" s="585"/>
      <c r="AA7" s="585"/>
      <c r="AB7" s="585"/>
      <c r="AC7" s="822"/>
      <c r="AD7" s="822"/>
      <c r="AE7" s="822"/>
      <c r="AF7" s="822"/>
      <c r="AG7" s="822"/>
      <c r="AH7" s="822"/>
      <c r="AI7" s="585"/>
      <c r="AJ7" s="767"/>
      <c r="AK7" s="767"/>
    </row>
    <row r="8" spans="1:45" s="139" customFormat="1" ht="18.75" x14ac:dyDescent="0.3">
      <c r="A8" s="141"/>
      <c r="B8" s="141"/>
      <c r="C8" s="141"/>
      <c r="D8" s="141"/>
      <c r="E8" s="141"/>
      <c r="F8" s="143"/>
      <c r="G8" s="141"/>
      <c r="H8" s="141"/>
      <c r="I8" s="141"/>
      <c r="J8" s="141"/>
      <c r="K8" s="141"/>
      <c r="L8" s="130"/>
      <c r="M8" s="141"/>
      <c r="N8" s="141"/>
      <c r="O8" s="141"/>
      <c r="P8" s="142"/>
      <c r="Q8" s="141"/>
      <c r="R8" s="141"/>
      <c r="T8" s="140"/>
      <c r="U8" s="140"/>
      <c r="V8" s="140"/>
      <c r="W8" s="140"/>
      <c r="X8" s="585"/>
      <c r="Y8" s="844"/>
      <c r="Z8" s="585"/>
      <c r="AA8" s="585"/>
      <c r="AB8" s="585"/>
      <c r="AC8" s="822"/>
      <c r="AD8" s="822"/>
      <c r="AE8" s="822"/>
      <c r="AF8" s="822"/>
      <c r="AG8" s="822"/>
      <c r="AH8" s="822"/>
      <c r="AI8" s="585"/>
      <c r="AJ8" s="767"/>
      <c r="AK8" s="767"/>
    </row>
    <row r="9" spans="1:45" s="141" customFormat="1" ht="18.75" x14ac:dyDescent="0.3">
      <c r="H9" s="135" t="s">
        <v>109</v>
      </c>
      <c r="J9" s="129" t="s">
        <v>157</v>
      </c>
      <c r="L9" s="813" t="s">
        <v>3</v>
      </c>
      <c r="M9" s="813"/>
      <c r="N9" s="813"/>
      <c r="P9" s="631" t="s">
        <v>77</v>
      </c>
      <c r="Q9" s="144"/>
      <c r="R9" s="145"/>
      <c r="S9" s="144"/>
      <c r="T9" s="146"/>
      <c r="U9" s="146"/>
      <c r="V9" s="146"/>
      <c r="W9" s="146"/>
      <c r="X9" s="586"/>
      <c r="Y9" s="845"/>
      <c r="Z9" s="586"/>
      <c r="AA9" s="586"/>
      <c r="AB9" s="586"/>
      <c r="AC9" s="846"/>
      <c r="AD9" s="846"/>
      <c r="AE9" s="846"/>
      <c r="AF9" s="846"/>
      <c r="AG9" s="846"/>
      <c r="AH9" s="846"/>
      <c r="AI9" s="586"/>
      <c r="AJ9" s="770"/>
      <c r="AK9" s="770"/>
    </row>
    <row r="10" spans="1:45" s="141" customFormat="1" ht="18.75" x14ac:dyDescent="0.3">
      <c r="A10" s="134"/>
      <c r="C10" s="147" t="s">
        <v>301</v>
      </c>
      <c r="D10" s="148"/>
      <c r="E10" s="148"/>
      <c r="F10" s="135"/>
      <c r="H10" s="30" t="s">
        <v>524</v>
      </c>
      <c r="I10" s="149"/>
      <c r="J10" s="150" t="s">
        <v>259</v>
      </c>
      <c r="L10" s="151" t="s">
        <v>110</v>
      </c>
      <c r="N10" s="147" t="s">
        <v>7</v>
      </c>
      <c r="P10" s="632" t="s">
        <v>32</v>
      </c>
      <c r="Q10" s="144"/>
      <c r="R10" s="814" t="s">
        <v>108</v>
      </c>
      <c r="S10" s="814"/>
      <c r="T10" s="146"/>
      <c r="U10" s="146"/>
      <c r="V10" s="152"/>
      <c r="W10" s="152"/>
      <c r="X10" s="587"/>
      <c r="Y10" s="847"/>
      <c r="Z10" s="587"/>
      <c r="AA10" s="586"/>
      <c r="AB10" s="586"/>
      <c r="AC10" s="846"/>
      <c r="AD10" s="846"/>
      <c r="AE10" s="846"/>
      <c r="AF10" s="846"/>
      <c r="AG10" s="846"/>
      <c r="AH10" s="846"/>
      <c r="AI10" s="586"/>
      <c r="AJ10" s="770"/>
      <c r="AK10" s="770"/>
    </row>
    <row r="11" spans="1:45" x14ac:dyDescent="0.25">
      <c r="G11" s="154"/>
      <c r="H11" s="155"/>
      <c r="I11" s="154"/>
      <c r="J11" s="156"/>
      <c r="L11" s="157"/>
      <c r="P11" s="158"/>
      <c r="Q11" s="159"/>
      <c r="R11" s="159"/>
      <c r="S11" s="159"/>
    </row>
    <row r="12" spans="1:45" x14ac:dyDescent="0.25">
      <c r="E12" s="163"/>
      <c r="F12" s="163"/>
      <c r="J12" s="164"/>
      <c r="K12" s="164"/>
      <c r="L12" s="165"/>
      <c r="P12" s="166"/>
      <c r="Q12" s="159"/>
      <c r="R12" s="159"/>
      <c r="S12" s="159"/>
      <c r="AC12" s="849" t="s">
        <v>10</v>
      </c>
      <c r="AD12" s="850">
        <v>1250</v>
      </c>
      <c r="AE12" s="850">
        <v>2500</v>
      </c>
      <c r="AF12" s="850">
        <v>5000</v>
      </c>
      <c r="AG12" s="849">
        <v>10000</v>
      </c>
      <c r="AH12" s="849" t="s">
        <v>94</v>
      </c>
      <c r="AI12" s="851"/>
    </row>
    <row r="13" spans="1:45" ht="18.75" x14ac:dyDescent="0.3">
      <c r="C13" s="168" t="s">
        <v>254</v>
      </c>
      <c r="D13" s="169"/>
      <c r="E13" s="170"/>
      <c r="F13" s="171"/>
      <c r="G13" s="172"/>
      <c r="H13" s="172"/>
      <c r="I13" s="172"/>
      <c r="J13" s="172"/>
      <c r="K13" s="173"/>
      <c r="L13" s="174"/>
      <c r="M13" s="171"/>
      <c r="N13" s="171"/>
      <c r="O13" s="171"/>
      <c r="P13" s="175"/>
      <c r="Q13" s="176"/>
      <c r="R13" s="176"/>
      <c r="S13" s="176"/>
      <c r="AC13" s="850">
        <v>1250</v>
      </c>
      <c r="AD13" s="850">
        <v>2500</v>
      </c>
      <c r="AE13" s="850">
        <v>5000</v>
      </c>
      <c r="AF13" s="850">
        <v>10000</v>
      </c>
      <c r="AG13" s="850">
        <v>25000</v>
      </c>
      <c r="AH13" s="850">
        <v>25000</v>
      </c>
      <c r="AI13" s="852"/>
    </row>
    <row r="14" spans="1:45" x14ac:dyDescent="0.25">
      <c r="D14" s="177" t="s">
        <v>250</v>
      </c>
      <c r="E14" s="178"/>
      <c r="F14" s="178"/>
      <c r="G14" s="179"/>
      <c r="H14" s="179"/>
      <c r="I14" s="179"/>
      <c r="J14" s="180"/>
      <c r="K14" s="180"/>
      <c r="L14" s="181"/>
      <c r="M14" s="179"/>
      <c r="N14" s="179"/>
      <c r="O14" s="179"/>
      <c r="P14" s="182"/>
      <c r="Q14" s="183"/>
      <c r="R14" s="183"/>
      <c r="S14" s="184"/>
      <c r="Z14" s="853" t="s">
        <v>161</v>
      </c>
      <c r="AA14" s="853"/>
      <c r="AC14" s="854">
        <v>1</v>
      </c>
      <c r="AD14" s="854">
        <v>2</v>
      </c>
      <c r="AE14" s="854">
        <v>3</v>
      </c>
      <c r="AF14" s="854">
        <v>4</v>
      </c>
      <c r="AG14" s="854">
        <v>5</v>
      </c>
      <c r="AH14" s="854">
        <v>6</v>
      </c>
    </row>
    <row r="15" spans="1:45" x14ac:dyDescent="0.25">
      <c r="D15" s="177" t="s">
        <v>251</v>
      </c>
      <c r="E15" s="163"/>
      <c r="F15" s="163"/>
      <c r="J15" s="164"/>
      <c r="K15" s="164"/>
      <c r="L15" s="165"/>
      <c r="P15" s="166"/>
      <c r="Q15" s="159"/>
      <c r="R15" s="159"/>
      <c r="S15" s="159"/>
      <c r="Y15" s="844" t="s">
        <v>190</v>
      </c>
      <c r="Z15" s="855" t="s">
        <v>384</v>
      </c>
      <c r="AA15" s="844"/>
      <c r="AB15" s="588">
        <v>1</v>
      </c>
      <c r="AC15" s="856">
        <v>93.300000000000011</v>
      </c>
      <c r="AD15" s="848">
        <v>94.021600000000007</v>
      </c>
      <c r="AE15" s="848">
        <v>95.5</v>
      </c>
      <c r="AF15" s="848">
        <v>98.8</v>
      </c>
      <c r="AG15" s="848">
        <v>94.219200000000001</v>
      </c>
      <c r="AH15" s="848">
        <v>93.8</v>
      </c>
    </row>
    <row r="16" spans="1:45" x14ac:dyDescent="0.25">
      <c r="D16" s="177"/>
      <c r="E16" s="163"/>
      <c r="F16" s="163"/>
      <c r="J16" s="164"/>
      <c r="K16" s="164"/>
      <c r="L16" s="165"/>
      <c r="P16" s="166"/>
      <c r="Q16" s="159"/>
      <c r="R16" s="159"/>
      <c r="S16" s="159"/>
      <c r="Y16" s="844" t="s">
        <v>190</v>
      </c>
      <c r="Z16" s="855" t="s">
        <v>375</v>
      </c>
      <c r="AA16" s="844"/>
      <c r="AB16" s="588">
        <v>2</v>
      </c>
      <c r="AC16" s="848" t="s">
        <v>15</v>
      </c>
      <c r="AD16" s="848" t="s">
        <v>15</v>
      </c>
      <c r="AE16" s="848">
        <v>103.52140000000001</v>
      </c>
      <c r="AF16" s="848">
        <v>117.7</v>
      </c>
      <c r="AG16" s="848">
        <v>101.23740000000001</v>
      </c>
      <c r="AH16" s="848">
        <v>100.70190000000001</v>
      </c>
    </row>
    <row r="17" spans="4:34" x14ac:dyDescent="0.25">
      <c r="D17" s="185" t="s">
        <v>64</v>
      </c>
      <c r="J17" s="186">
        <v>0</v>
      </c>
      <c r="K17" s="187" t="s">
        <v>11</v>
      </c>
      <c r="L17" s="424">
        <f>IF(OR($A$1&lt;1,$A$1&gt;7),0,HLOOKUP($A$1,TABLE,+AB15+1))</f>
        <v>93.300000000000011</v>
      </c>
      <c r="M17" s="189"/>
      <c r="N17" s="187" t="s">
        <v>388</v>
      </c>
      <c r="O17" s="189"/>
      <c r="P17" s="190">
        <f>IF(ISTEXT(+L17),"   N/A",ABS(+$L17-$J17))</f>
        <v>93.300000000000011</v>
      </c>
      <c r="Q17" s="159"/>
      <c r="R17" s="191"/>
      <c r="S17" s="191"/>
      <c r="Y17" s="844" t="s">
        <v>103</v>
      </c>
      <c r="Z17" s="855" t="s">
        <v>384</v>
      </c>
      <c r="AA17" s="844"/>
      <c r="AB17" s="588">
        <v>3</v>
      </c>
      <c r="AC17" s="848" t="s">
        <v>15</v>
      </c>
      <c r="AD17" s="848" t="s">
        <v>15</v>
      </c>
      <c r="AE17" s="848" t="s">
        <v>15</v>
      </c>
      <c r="AF17" s="848">
        <v>47.699999999999996</v>
      </c>
      <c r="AG17" s="848">
        <v>32.695999999999998</v>
      </c>
      <c r="AH17" s="848">
        <v>73.807500000000005</v>
      </c>
    </row>
    <row r="18" spans="4:34" x14ac:dyDescent="0.25">
      <c r="J18" s="189" t="s">
        <v>20</v>
      </c>
      <c r="K18" s="189"/>
      <c r="L18" s="188" t="str">
        <f>IF(OR($A$1&lt;1,$A$1&gt;7),0,HLOOKUP($A$1,TABLE,+AB16+1))</f>
        <v>*</v>
      </c>
      <c r="M18" s="189"/>
      <c r="N18" s="187" t="s">
        <v>374</v>
      </c>
      <c r="O18" s="189"/>
      <c r="P18" s="190" t="str">
        <f>IF(ISTEXT(+L18),"   N/A",ABS(+$L18-$J17))</f>
        <v xml:space="preserve">   N/A</v>
      </c>
      <c r="Q18" s="159"/>
      <c r="R18" s="192"/>
      <c r="S18" s="192"/>
      <c r="Y18" s="844" t="s">
        <v>103</v>
      </c>
      <c r="Z18" s="855" t="s">
        <v>375</v>
      </c>
      <c r="AA18" s="844"/>
      <c r="AB18" s="588">
        <v>4</v>
      </c>
      <c r="AC18" s="848" t="s">
        <v>15</v>
      </c>
      <c r="AD18" s="848" t="s">
        <v>15</v>
      </c>
      <c r="AE18" s="848" t="s">
        <v>15</v>
      </c>
      <c r="AF18" s="848">
        <v>106.80000000000001</v>
      </c>
      <c r="AG18" s="848">
        <v>106.6885</v>
      </c>
      <c r="AH18" s="848">
        <v>109.8408</v>
      </c>
    </row>
    <row r="19" spans="4:34" x14ac:dyDescent="0.25">
      <c r="J19" s="189"/>
      <c r="K19" s="189"/>
      <c r="L19" s="188"/>
      <c r="M19" s="189"/>
      <c r="N19" s="187"/>
      <c r="O19" s="189"/>
      <c r="P19" s="190"/>
      <c r="Q19" s="159"/>
      <c r="R19" s="499"/>
      <c r="S19" s="499"/>
      <c r="Y19" s="844" t="s">
        <v>376</v>
      </c>
      <c r="Z19" s="855" t="s">
        <v>384</v>
      </c>
      <c r="AA19" s="844"/>
      <c r="AB19" s="588">
        <v>5</v>
      </c>
      <c r="AC19" s="848">
        <v>94</v>
      </c>
      <c r="AD19" s="848">
        <v>92.499799999999993</v>
      </c>
      <c r="AE19" s="848">
        <v>93</v>
      </c>
      <c r="AF19" s="848">
        <v>94.399999999999991</v>
      </c>
      <c r="AG19" s="848">
        <v>94.112899999999996</v>
      </c>
      <c r="AH19" s="848">
        <v>94.912999999999997</v>
      </c>
    </row>
    <row r="20" spans="4:34" x14ac:dyDescent="0.25">
      <c r="D20" s="185" t="s">
        <v>103</v>
      </c>
      <c r="J20" s="186">
        <v>0</v>
      </c>
      <c r="K20" s="187" t="s">
        <v>11</v>
      </c>
      <c r="L20" s="188" t="str">
        <f>IF(OR($A$1&lt;1,$A$1&gt;7),0,HLOOKUP($A$1,TABLE,+AB17+1))</f>
        <v>*</v>
      </c>
      <c r="M20" s="189"/>
      <c r="N20" s="187" t="s">
        <v>388</v>
      </c>
      <c r="O20" s="189"/>
      <c r="P20" s="190" t="str">
        <f>IF(ISTEXT(+L20),"   N/A",ABS(+$L20-$J20))</f>
        <v xml:space="preserve">   N/A</v>
      </c>
      <c r="Q20" s="159"/>
      <c r="R20" s="191"/>
      <c r="S20" s="191"/>
      <c r="Y20" s="844" t="s">
        <v>376</v>
      </c>
      <c r="Z20" s="855" t="s">
        <v>375</v>
      </c>
      <c r="AA20" s="844"/>
      <c r="AB20" s="588">
        <v>6</v>
      </c>
      <c r="AC20" s="848">
        <v>106</v>
      </c>
      <c r="AD20" s="848">
        <v>100.04079999999999</v>
      </c>
      <c r="AE20" s="848">
        <v>100.6</v>
      </c>
      <c r="AF20" s="848">
        <v>139.30000000000001</v>
      </c>
      <c r="AG20" s="848">
        <v>102.79169999999999</v>
      </c>
      <c r="AH20" s="848">
        <v>105.5318</v>
      </c>
    </row>
    <row r="21" spans="4:34" x14ac:dyDescent="0.25">
      <c r="J21" s="189"/>
      <c r="K21" s="189"/>
      <c r="L21" s="188" t="str">
        <f>IF(OR($A$1&lt;1,$A$1&gt;7),0,HLOOKUP($A$1,TABLE,+AB18+1))</f>
        <v>*</v>
      </c>
      <c r="M21" s="189"/>
      <c r="N21" s="187" t="s">
        <v>374</v>
      </c>
      <c r="O21" s="189"/>
      <c r="P21" s="190" t="str">
        <f>IF(ISTEXT(+L21),"   N/A",ABS(+$L21-$J20))</f>
        <v xml:space="preserve">   N/A</v>
      </c>
      <c r="Q21" s="159"/>
      <c r="R21" s="191"/>
      <c r="S21" s="191"/>
      <c r="Y21" s="844" t="s">
        <v>377</v>
      </c>
      <c r="Z21" s="855" t="s">
        <v>384</v>
      </c>
      <c r="AA21" s="844"/>
      <c r="AB21" s="588">
        <v>7</v>
      </c>
      <c r="AC21" s="848" t="s">
        <v>15</v>
      </c>
      <c r="AD21" s="848" t="s">
        <v>15</v>
      </c>
      <c r="AE21" s="848" t="s">
        <v>15</v>
      </c>
      <c r="AF21" s="848">
        <v>91.7</v>
      </c>
      <c r="AG21" s="848">
        <v>93.712500000000006</v>
      </c>
      <c r="AH21" s="848">
        <v>91.9</v>
      </c>
    </row>
    <row r="22" spans="4:34" x14ac:dyDescent="0.25">
      <c r="J22" s="189"/>
      <c r="K22" s="189"/>
      <c r="L22" s="188"/>
      <c r="M22" s="189"/>
      <c r="N22" s="187"/>
      <c r="O22" s="189"/>
      <c r="P22" s="190"/>
      <c r="Q22" s="159"/>
      <c r="R22" s="499"/>
      <c r="S22" s="499"/>
      <c r="Y22" s="844" t="s">
        <v>377</v>
      </c>
      <c r="Z22" s="855" t="s">
        <v>375</v>
      </c>
      <c r="AA22" s="844"/>
      <c r="AB22" s="588">
        <v>8</v>
      </c>
      <c r="AC22" s="848" t="s">
        <v>15</v>
      </c>
      <c r="AD22" s="848" t="s">
        <v>15</v>
      </c>
      <c r="AE22" s="848" t="s">
        <v>15</v>
      </c>
      <c r="AF22" s="848">
        <v>142.9248</v>
      </c>
      <c r="AG22" s="848">
        <v>103.38730000000001</v>
      </c>
      <c r="AH22" s="848">
        <v>106.1204</v>
      </c>
    </row>
    <row r="23" spans="4:34" x14ac:dyDescent="0.25">
      <c r="D23" s="185" t="s">
        <v>65</v>
      </c>
      <c r="J23" s="186">
        <v>0</v>
      </c>
      <c r="K23" s="187" t="s">
        <v>11</v>
      </c>
      <c r="L23" s="188">
        <f>IF(OR($A$1&lt;1,$A$1&gt;7),0,HLOOKUP($A$1,TABLE,+AB19+1))</f>
        <v>94</v>
      </c>
      <c r="M23" s="189"/>
      <c r="N23" s="187" t="s">
        <v>388</v>
      </c>
      <c r="O23" s="189"/>
      <c r="P23" s="190">
        <f>IF(ISTEXT(+L23),"   N/A",ABS(+$L23-$J23))</f>
        <v>94</v>
      </c>
      <c r="Q23" s="159"/>
      <c r="R23" s="191"/>
      <c r="S23" s="191"/>
      <c r="Y23" s="844" t="s">
        <v>378</v>
      </c>
      <c r="Z23" s="855" t="s">
        <v>384</v>
      </c>
      <c r="AA23" s="844"/>
      <c r="AB23" s="588">
        <v>9</v>
      </c>
      <c r="AC23" s="848" t="s">
        <v>15</v>
      </c>
      <c r="AD23" s="848" t="s">
        <v>15</v>
      </c>
      <c r="AE23" s="848" t="s">
        <v>15</v>
      </c>
      <c r="AF23" s="848">
        <v>56.599999999999994</v>
      </c>
      <c r="AG23" s="848">
        <v>94.221600000000009</v>
      </c>
      <c r="AH23" s="848">
        <v>87.689899999999994</v>
      </c>
    </row>
    <row r="24" spans="4:34" x14ac:dyDescent="0.25">
      <c r="J24" s="189"/>
      <c r="K24" s="189"/>
      <c r="L24" s="188">
        <f>IF(OR($A$1&lt;1,$A$1&gt;7),0,HLOOKUP($A$1,TABLE,+AB20+1))</f>
        <v>106</v>
      </c>
      <c r="M24" s="189"/>
      <c r="N24" s="187" t="s">
        <v>374</v>
      </c>
      <c r="O24" s="189"/>
      <c r="P24" s="190">
        <f>IF(ISTEXT(+L24),"   N/A",ABS(+$L24-$J23))</f>
        <v>106</v>
      </c>
      <c r="Q24" s="159"/>
      <c r="R24" s="191"/>
      <c r="S24" s="191"/>
      <c r="Y24" s="844" t="s">
        <v>378</v>
      </c>
      <c r="Z24" s="855" t="s">
        <v>375</v>
      </c>
      <c r="AA24" s="844"/>
      <c r="AB24" s="588">
        <v>10</v>
      </c>
      <c r="AC24" s="848" t="s">
        <v>15</v>
      </c>
      <c r="AD24" s="848" t="s">
        <v>15</v>
      </c>
      <c r="AE24" s="848" t="s">
        <v>15</v>
      </c>
      <c r="AF24" s="848">
        <v>102.67619999999999</v>
      </c>
      <c r="AG24" s="848">
        <v>129.57820000000001</v>
      </c>
      <c r="AH24" s="848">
        <v>135.34280000000001</v>
      </c>
    </row>
    <row r="25" spans="4:34" x14ac:dyDescent="0.25">
      <c r="J25" s="189"/>
      <c r="K25" s="189"/>
      <c r="L25" s="188"/>
      <c r="M25" s="189"/>
      <c r="N25" s="187"/>
      <c r="O25" s="189"/>
      <c r="P25" s="190"/>
      <c r="Q25" s="159"/>
      <c r="R25" s="499"/>
      <c r="S25" s="499"/>
      <c r="Y25" s="844" t="s">
        <v>379</v>
      </c>
      <c r="Z25" s="855" t="s">
        <v>384</v>
      </c>
      <c r="AA25" s="844"/>
      <c r="AB25" s="588">
        <v>11</v>
      </c>
      <c r="AC25" s="848" t="s">
        <v>15</v>
      </c>
      <c r="AD25" s="848" t="s">
        <v>15</v>
      </c>
      <c r="AE25" s="848" t="s">
        <v>15</v>
      </c>
      <c r="AF25" s="848">
        <v>19.604800000000001</v>
      </c>
      <c r="AG25" s="848">
        <v>39.093200000000003</v>
      </c>
      <c r="AH25" s="848">
        <v>51.800000000000004</v>
      </c>
    </row>
    <row r="26" spans="4:34" x14ac:dyDescent="0.25">
      <c r="D26" s="185" t="s">
        <v>210</v>
      </c>
      <c r="J26" s="186">
        <v>0</v>
      </c>
      <c r="K26" s="187" t="s">
        <v>11</v>
      </c>
      <c r="L26" s="188" t="str">
        <f>IF(OR($A$1&lt;1,$A$1&gt;7),0,HLOOKUP($A$1,TABLE,+AB21+1))</f>
        <v>*</v>
      </c>
      <c r="M26" s="189"/>
      <c r="N26" s="187" t="s">
        <v>388</v>
      </c>
      <c r="O26" s="189"/>
      <c r="P26" s="190" t="str">
        <f>IF(ISTEXT(+L26),"   N/A",ABS(+$L26-$J26))</f>
        <v xml:space="preserve">   N/A</v>
      </c>
      <c r="Q26" s="159"/>
      <c r="R26" s="191"/>
      <c r="S26" s="191"/>
      <c r="Y26" s="844" t="s">
        <v>379</v>
      </c>
      <c r="Z26" s="855" t="s">
        <v>375</v>
      </c>
      <c r="AA26" s="844"/>
      <c r="AB26" s="588">
        <v>12</v>
      </c>
      <c r="AC26" s="848" t="s">
        <v>15</v>
      </c>
      <c r="AD26" s="848" t="s">
        <v>15</v>
      </c>
      <c r="AE26" s="848" t="s">
        <v>15</v>
      </c>
      <c r="AF26" s="848">
        <v>141.6524</v>
      </c>
      <c r="AG26" s="848">
        <v>101.74160000000001</v>
      </c>
      <c r="AH26" s="848">
        <v>258.89999999999998</v>
      </c>
    </row>
    <row r="27" spans="4:34" x14ac:dyDescent="0.25">
      <c r="D27" s="185"/>
      <c r="J27" s="189"/>
      <c r="K27" s="187"/>
      <c r="L27" s="188" t="str">
        <f>IF(OR($A$1&lt;1,$A$1&gt;7),0,HLOOKUP($A$1,TABLE,+AB22+1))</f>
        <v>*</v>
      </c>
      <c r="M27" s="189"/>
      <c r="N27" s="187" t="s">
        <v>374</v>
      </c>
      <c r="O27" s="189"/>
      <c r="P27" s="190" t="str">
        <f>IF(ISTEXT(+L27),"   N/A",ABS(+$L27-$J27))</f>
        <v xml:space="preserve">   N/A</v>
      </c>
      <c r="Q27" s="159"/>
      <c r="R27" s="498"/>
      <c r="S27" s="498"/>
      <c r="Y27" s="844" t="s">
        <v>190</v>
      </c>
      <c r="Z27" s="855" t="s">
        <v>385</v>
      </c>
      <c r="AA27" s="844"/>
      <c r="AB27" s="588">
        <v>13</v>
      </c>
      <c r="AC27" s="857">
        <v>10.4</v>
      </c>
      <c r="AD27" s="848">
        <v>15.7224</v>
      </c>
      <c r="AE27" s="848">
        <v>12.580500000000001</v>
      </c>
      <c r="AF27" s="848">
        <v>11.1</v>
      </c>
      <c r="AG27" s="848">
        <v>11.3879</v>
      </c>
      <c r="AH27" s="848">
        <v>13.6342</v>
      </c>
    </row>
    <row r="28" spans="4:34" x14ac:dyDescent="0.25">
      <c r="D28" s="185"/>
      <c r="J28" s="189"/>
      <c r="K28" s="187"/>
      <c r="L28" s="188"/>
      <c r="M28" s="189"/>
      <c r="N28" s="187"/>
      <c r="O28" s="189"/>
      <c r="P28" s="190"/>
      <c r="Q28" s="159"/>
      <c r="R28" s="499"/>
      <c r="S28" s="499"/>
      <c r="Y28" s="844" t="s">
        <v>190</v>
      </c>
      <c r="Z28" s="855" t="s">
        <v>381</v>
      </c>
      <c r="AA28" s="844"/>
      <c r="AB28" s="588">
        <v>14</v>
      </c>
      <c r="AC28" s="848" t="s">
        <v>15</v>
      </c>
      <c r="AD28" s="848" t="s">
        <v>15</v>
      </c>
      <c r="AE28" s="848">
        <v>19.6295</v>
      </c>
      <c r="AF28" s="848">
        <v>19.5</v>
      </c>
      <c r="AG28" s="848">
        <v>19.113600000000002</v>
      </c>
      <c r="AH28" s="848">
        <v>25.983699999999999</v>
      </c>
    </row>
    <row r="29" spans="4:34" x14ac:dyDescent="0.25">
      <c r="D29" s="153" t="s">
        <v>211</v>
      </c>
      <c r="J29" s="186">
        <v>0</v>
      </c>
      <c r="K29" s="187" t="s">
        <v>11</v>
      </c>
      <c r="L29" s="188" t="str">
        <f>IF(OR($A$1&lt;1,$A$1&gt;7),0,HLOOKUP($A$1,TABLE,+AB23+1))</f>
        <v>*</v>
      </c>
      <c r="M29" s="189"/>
      <c r="N29" s="187" t="s">
        <v>388</v>
      </c>
      <c r="O29" s="189"/>
      <c r="P29" s="190" t="str">
        <f>IF(ISTEXT(+L29),"   N/A",ABS(+$L29-$J29))</f>
        <v xml:space="preserve">   N/A</v>
      </c>
      <c r="Q29" s="159"/>
      <c r="R29" s="498"/>
      <c r="S29" s="498"/>
      <c r="Y29" s="844" t="s">
        <v>103</v>
      </c>
      <c r="Z29" s="855" t="s">
        <v>385</v>
      </c>
      <c r="AA29" s="844"/>
      <c r="AB29" s="588">
        <v>15</v>
      </c>
      <c r="AC29" s="848" t="s">
        <v>15</v>
      </c>
      <c r="AD29" s="848" t="s">
        <v>15</v>
      </c>
      <c r="AE29" s="848" t="s">
        <v>15</v>
      </c>
      <c r="AF29" s="848">
        <v>31.3</v>
      </c>
      <c r="AG29" s="848">
        <v>13.891800000000002</v>
      </c>
      <c r="AH29" s="848">
        <v>28.195900000000002</v>
      </c>
    </row>
    <row r="30" spans="4:34" x14ac:dyDescent="0.25">
      <c r="J30" s="189" t="s">
        <v>20</v>
      </c>
      <c r="K30" s="189"/>
      <c r="L30" s="188" t="str">
        <f>IF(OR($A$1&lt;1,$A$1&gt;7),0,HLOOKUP($A$1,TABLE,+AB24+1))</f>
        <v>*</v>
      </c>
      <c r="M30" s="189"/>
      <c r="N30" s="187" t="s">
        <v>374</v>
      </c>
      <c r="O30" s="189"/>
      <c r="P30" s="190" t="str">
        <f>IF(ISTEXT(+L30),"   N/A",ABS(+$L30-$J30))</f>
        <v xml:space="preserve">   N/A</v>
      </c>
      <c r="Q30" s="159"/>
      <c r="R30" s="500"/>
      <c r="S30" s="500"/>
      <c r="Y30" s="844" t="s">
        <v>103</v>
      </c>
      <c r="Z30" s="855" t="s">
        <v>381</v>
      </c>
      <c r="AA30" s="844"/>
      <c r="AB30" s="588">
        <v>16</v>
      </c>
      <c r="AC30" s="848" t="s">
        <v>15</v>
      </c>
      <c r="AD30" s="848" t="s">
        <v>15</v>
      </c>
      <c r="AE30" s="848" t="s">
        <v>15</v>
      </c>
      <c r="AF30" s="848">
        <v>104.4</v>
      </c>
      <c r="AG30" s="848">
        <v>136.9871</v>
      </c>
      <c r="AH30" s="848">
        <v>98.095200000000006</v>
      </c>
    </row>
    <row r="31" spans="4:34" x14ac:dyDescent="0.25">
      <c r="J31" s="189"/>
      <c r="K31" s="189"/>
      <c r="L31" s="188"/>
      <c r="M31" s="189"/>
      <c r="N31" s="187"/>
      <c r="O31" s="189"/>
      <c r="P31" s="190"/>
      <c r="Q31" s="159"/>
      <c r="R31" s="192"/>
      <c r="S31" s="192"/>
      <c r="Y31" s="844" t="s">
        <v>376</v>
      </c>
      <c r="Z31" s="855" t="s">
        <v>385</v>
      </c>
      <c r="AA31" s="844"/>
      <c r="AB31" s="588">
        <v>17</v>
      </c>
      <c r="AC31" s="848">
        <v>11.2</v>
      </c>
      <c r="AD31" s="848">
        <v>10.8065</v>
      </c>
      <c r="AE31" s="848">
        <v>9.6</v>
      </c>
      <c r="AF31" s="848">
        <v>8.2000000000000011</v>
      </c>
      <c r="AG31" s="848">
        <v>8.0754999999999999</v>
      </c>
      <c r="AH31" s="848">
        <v>11.5906</v>
      </c>
    </row>
    <row r="32" spans="4:34" x14ac:dyDescent="0.25">
      <c r="D32" s="185" t="s">
        <v>13</v>
      </c>
      <c r="J32" s="186">
        <v>0</v>
      </c>
      <c r="K32" s="187" t="s">
        <v>11</v>
      </c>
      <c r="L32" s="188" t="str">
        <f>IF(OR($A$1&lt;1,$A$1&gt;7),0,HLOOKUP($A$1,TABLE,+AB25+1))</f>
        <v>*</v>
      </c>
      <c r="M32" s="189"/>
      <c r="N32" s="187" t="s">
        <v>388</v>
      </c>
      <c r="O32" s="189"/>
      <c r="P32" s="190" t="str">
        <f>IF(ISTEXT(+L32),"   N/A",ABS(+$L32-$J32))</f>
        <v xml:space="preserve">   N/A</v>
      </c>
      <c r="Q32" s="159"/>
      <c r="R32" s="191"/>
      <c r="S32" s="191"/>
      <c r="Y32" s="844" t="s">
        <v>376</v>
      </c>
      <c r="Z32" s="855" t="s">
        <v>381</v>
      </c>
      <c r="AA32" s="844"/>
      <c r="AB32" s="588">
        <v>18</v>
      </c>
      <c r="AC32" s="848">
        <v>33.621600000000001</v>
      </c>
      <c r="AD32" s="848">
        <v>27.9925</v>
      </c>
      <c r="AE32" s="848">
        <v>20.9663</v>
      </c>
      <c r="AF32" s="848">
        <v>22.1</v>
      </c>
      <c r="AG32" s="848">
        <v>16.848700000000001</v>
      </c>
      <c r="AH32" s="848">
        <v>31.4572</v>
      </c>
    </row>
    <row r="33" spans="3:35" x14ac:dyDescent="0.25">
      <c r="J33" s="189"/>
      <c r="K33" s="194"/>
      <c r="L33" s="188" t="str">
        <f>IF(OR($A$1&lt;1,$A$1&gt;7),0,HLOOKUP($A$1,TABLE,+AB26+1))</f>
        <v>*</v>
      </c>
      <c r="M33" s="189"/>
      <c r="N33" s="187" t="s">
        <v>374</v>
      </c>
      <c r="O33" s="189"/>
      <c r="P33" s="190" t="str">
        <f>IF(ISTEXT(+L33),"   N/A",ABS(+$L33-$J33))</f>
        <v xml:space="preserve">   N/A</v>
      </c>
      <c r="Q33" s="159"/>
      <c r="R33" s="500"/>
      <c r="S33" s="500"/>
      <c r="Y33" s="844" t="s">
        <v>377</v>
      </c>
      <c r="Z33" s="855" t="s">
        <v>385</v>
      </c>
      <c r="AA33" s="844"/>
      <c r="AB33" s="588">
        <v>19</v>
      </c>
      <c r="AC33" s="848" t="s">
        <v>15</v>
      </c>
      <c r="AD33" s="848" t="s">
        <v>15</v>
      </c>
      <c r="AE33" s="848" t="s">
        <v>15</v>
      </c>
      <c r="AF33" s="856">
        <v>9.8000000000000007</v>
      </c>
      <c r="AG33" s="856">
        <v>10.0688</v>
      </c>
      <c r="AH33" s="856">
        <v>11.2242</v>
      </c>
    </row>
    <row r="34" spans="3:35" x14ac:dyDescent="0.25">
      <c r="J34" s="189"/>
      <c r="K34" s="194"/>
      <c r="L34" s="188"/>
      <c r="M34" s="189"/>
      <c r="N34" s="187"/>
      <c r="O34" s="189"/>
      <c r="P34" s="190"/>
      <c r="Q34" s="159"/>
      <c r="R34" s="193"/>
      <c r="S34" s="193"/>
      <c r="Y34" s="844" t="s">
        <v>377</v>
      </c>
      <c r="Z34" s="855" t="s">
        <v>381</v>
      </c>
      <c r="AA34" s="844"/>
      <c r="AB34" s="588">
        <v>20</v>
      </c>
      <c r="AC34" s="848" t="s">
        <v>15</v>
      </c>
      <c r="AD34" s="848" t="s">
        <v>15</v>
      </c>
      <c r="AE34" s="848" t="s">
        <v>15</v>
      </c>
      <c r="AF34" s="856">
        <v>88.916200000000003</v>
      </c>
      <c r="AG34" s="856">
        <v>27.044699999999999</v>
      </c>
      <c r="AH34" s="856">
        <v>31.166700000000002</v>
      </c>
    </row>
    <row r="35" spans="3:35" ht="18.75" x14ac:dyDescent="0.3">
      <c r="C35" s="168" t="s">
        <v>255</v>
      </c>
      <c r="D35" s="171"/>
      <c r="E35" s="171"/>
      <c r="F35" s="171"/>
      <c r="G35" s="172"/>
      <c r="H35" s="172"/>
      <c r="I35" s="172"/>
      <c r="J35" s="172"/>
      <c r="K35" s="172"/>
      <c r="L35" s="195"/>
      <c r="M35" s="171"/>
      <c r="N35" s="171"/>
      <c r="O35" s="172"/>
      <c r="P35" s="175"/>
      <c r="Q35" s="176"/>
      <c r="R35" s="192"/>
      <c r="S35" s="192"/>
      <c r="Y35" s="844" t="s">
        <v>378</v>
      </c>
      <c r="Z35" s="855" t="s">
        <v>385</v>
      </c>
      <c r="AA35" s="844"/>
      <c r="AB35" s="588">
        <v>21</v>
      </c>
      <c r="AC35" s="848" t="s">
        <v>15</v>
      </c>
      <c r="AD35" s="848" t="s">
        <v>15</v>
      </c>
      <c r="AE35" s="848" t="s">
        <v>15</v>
      </c>
      <c r="AF35" s="848">
        <v>5.4</v>
      </c>
      <c r="AG35" s="848">
        <v>11.8908</v>
      </c>
      <c r="AH35" s="848">
        <v>11.119900000000001</v>
      </c>
    </row>
    <row r="36" spans="3:35" x14ac:dyDescent="0.25">
      <c r="D36" s="196" t="s">
        <v>111</v>
      </c>
      <c r="E36" s="197"/>
      <c r="F36" s="197"/>
      <c r="G36" s="197"/>
      <c r="H36" s="197"/>
      <c r="I36" s="197"/>
      <c r="J36" s="198"/>
      <c r="K36" s="198"/>
      <c r="L36" s="199"/>
      <c r="P36" s="190"/>
      <c r="Q36" s="176"/>
      <c r="R36" s="192"/>
      <c r="S36" s="193"/>
      <c r="Y36" s="844" t="s">
        <v>378</v>
      </c>
      <c r="Z36" s="855" t="s">
        <v>381</v>
      </c>
      <c r="AA36" s="844"/>
      <c r="AB36" s="588">
        <v>22</v>
      </c>
      <c r="AC36" s="848" t="s">
        <v>15</v>
      </c>
      <c r="AD36" s="848" t="s">
        <v>15</v>
      </c>
      <c r="AE36" s="848" t="s">
        <v>15</v>
      </c>
      <c r="AF36" s="848">
        <v>43.601800000000004</v>
      </c>
      <c r="AG36" s="848">
        <v>43.260300000000001</v>
      </c>
      <c r="AH36" s="848">
        <v>31.396100000000001</v>
      </c>
    </row>
    <row r="37" spans="3:35" x14ac:dyDescent="0.25">
      <c r="D37" s="177" t="s">
        <v>252</v>
      </c>
      <c r="J37" s="164"/>
      <c r="K37" s="164"/>
      <c r="L37" s="188"/>
      <c r="P37" s="190"/>
      <c r="Q37" s="159"/>
      <c r="R37" s="193"/>
      <c r="S37" s="192"/>
      <c r="Y37" s="844" t="s">
        <v>379</v>
      </c>
      <c r="Z37" s="855" t="s">
        <v>385</v>
      </c>
      <c r="AA37" s="844"/>
      <c r="AB37" s="588">
        <v>23</v>
      </c>
      <c r="AC37" s="848" t="s">
        <v>15</v>
      </c>
      <c r="AD37" s="848" t="s">
        <v>15</v>
      </c>
      <c r="AE37" s="848" t="s">
        <v>15</v>
      </c>
      <c r="AF37" s="848">
        <v>25.943100000000001</v>
      </c>
      <c r="AG37" s="848">
        <v>33.805600000000005</v>
      </c>
      <c r="AH37" s="848">
        <v>26.257200000000005</v>
      </c>
    </row>
    <row r="38" spans="3:35" x14ac:dyDescent="0.25">
      <c r="D38" s="177"/>
      <c r="J38" s="164"/>
      <c r="K38" s="164"/>
      <c r="L38" s="188"/>
      <c r="P38" s="190"/>
      <c r="Q38" s="159"/>
      <c r="R38" s="193"/>
      <c r="S38" s="192"/>
      <c r="Y38" s="844" t="s">
        <v>379</v>
      </c>
      <c r="Z38" s="855" t="s">
        <v>381</v>
      </c>
      <c r="AA38" s="844"/>
      <c r="AB38" s="588">
        <v>24</v>
      </c>
      <c r="AC38" s="848" t="s">
        <v>15</v>
      </c>
      <c r="AD38" s="848" t="s">
        <v>15</v>
      </c>
      <c r="AE38" s="848" t="s">
        <v>15</v>
      </c>
      <c r="AF38" s="856">
        <v>121.80070000000001</v>
      </c>
      <c r="AG38" s="848">
        <v>295.35509999999999</v>
      </c>
      <c r="AH38" s="848">
        <v>252.03280000000001</v>
      </c>
    </row>
    <row r="39" spans="3:35" x14ac:dyDescent="0.25">
      <c r="D39" s="185" t="s">
        <v>64</v>
      </c>
      <c r="J39" s="186">
        <v>0</v>
      </c>
      <c r="K39" s="187" t="s">
        <v>11</v>
      </c>
      <c r="L39" s="188">
        <f>IF(OR($A$1&lt;1,$A$1&gt;7),0,HLOOKUP($A$1,TABLE,+AB27+1))</f>
        <v>10.4</v>
      </c>
      <c r="M39" s="189"/>
      <c r="N39" s="187" t="s">
        <v>388</v>
      </c>
      <c r="O39" s="189"/>
      <c r="P39" s="190">
        <f>IF(ISTEXT(+L39),"   N/A",ABS(+$L39-$J39))</f>
        <v>10.4</v>
      </c>
      <c r="Q39" s="159"/>
      <c r="R39" s="191"/>
      <c r="S39" s="191"/>
      <c r="Y39" s="844" t="s">
        <v>190</v>
      </c>
      <c r="Z39" s="855" t="s">
        <v>386</v>
      </c>
      <c r="AA39" s="844"/>
      <c r="AB39" s="588">
        <v>25</v>
      </c>
      <c r="AC39" s="856">
        <v>0</v>
      </c>
      <c r="AD39" s="856">
        <v>0</v>
      </c>
      <c r="AE39" s="856">
        <v>0</v>
      </c>
      <c r="AF39" s="848">
        <v>0</v>
      </c>
      <c r="AG39" s="848">
        <v>0</v>
      </c>
      <c r="AH39" s="856">
        <v>0</v>
      </c>
    </row>
    <row r="40" spans="3:35" x14ac:dyDescent="0.25">
      <c r="J40" s="189" t="s">
        <v>20</v>
      </c>
      <c r="K40" s="189"/>
      <c r="L40" s="188" t="str">
        <f>IF(OR($A$1&lt;1,$A$1&gt;7),0,HLOOKUP($A$1,TABLE,+AB28+1))</f>
        <v>*</v>
      </c>
      <c r="M40" s="189"/>
      <c r="N40" s="187" t="s">
        <v>374</v>
      </c>
      <c r="O40" s="189"/>
      <c r="P40" s="190" t="str">
        <f>IF(ISTEXT(+L40),"   N/A",ABS(+$L40-$J39))</f>
        <v xml:space="preserve">   N/A</v>
      </c>
      <c r="Q40" s="159"/>
      <c r="R40" s="192"/>
      <c r="S40" s="192"/>
      <c r="Y40" s="844" t="s">
        <v>190</v>
      </c>
      <c r="Z40" s="855" t="s">
        <v>382</v>
      </c>
      <c r="AA40" s="844"/>
      <c r="AB40" s="588">
        <v>26</v>
      </c>
      <c r="AC40" s="848" t="s">
        <v>15</v>
      </c>
      <c r="AD40" s="848" t="s">
        <v>15</v>
      </c>
      <c r="AE40" s="856">
        <v>3.2523999999999997</v>
      </c>
      <c r="AF40" s="856">
        <v>4.8997999999999999</v>
      </c>
      <c r="AG40" s="856">
        <v>21.923000000000002</v>
      </c>
      <c r="AH40" s="856">
        <v>3.7987000000000002</v>
      </c>
      <c r="AI40" s="858"/>
    </row>
    <row r="41" spans="3:35" x14ac:dyDescent="0.25">
      <c r="J41" s="189"/>
      <c r="K41" s="189"/>
      <c r="L41" s="188"/>
      <c r="M41" s="189"/>
      <c r="N41" s="187"/>
      <c r="O41" s="189"/>
      <c r="P41" s="190"/>
      <c r="Q41" s="159"/>
      <c r="R41" s="499"/>
      <c r="S41" s="499"/>
      <c r="Y41" s="844" t="s">
        <v>103</v>
      </c>
      <c r="Z41" s="855" t="s">
        <v>386</v>
      </c>
      <c r="AA41" s="844"/>
      <c r="AB41" s="588">
        <v>27</v>
      </c>
      <c r="AC41" s="848" t="s">
        <v>15</v>
      </c>
      <c r="AD41" s="848" t="s">
        <v>15</v>
      </c>
      <c r="AE41" s="848" t="s">
        <v>15</v>
      </c>
      <c r="AF41" s="856">
        <v>0</v>
      </c>
      <c r="AG41" s="856">
        <v>0</v>
      </c>
      <c r="AH41" s="856">
        <v>0</v>
      </c>
      <c r="AI41" s="858"/>
    </row>
    <row r="42" spans="3:35" x14ac:dyDescent="0.25">
      <c r="D42" s="185" t="s">
        <v>103</v>
      </c>
      <c r="J42" s="186">
        <v>0</v>
      </c>
      <c r="K42" s="187" t="s">
        <v>11</v>
      </c>
      <c r="L42" s="188" t="str">
        <f>IF(OR($A$1&lt;1,$A$1&gt;7),0,HLOOKUP($A$1,TABLE,+AB29+1))</f>
        <v>*</v>
      </c>
      <c r="M42" s="189"/>
      <c r="N42" s="187" t="s">
        <v>388</v>
      </c>
      <c r="O42" s="189"/>
      <c r="P42" s="190" t="str">
        <f>IF(ISTEXT(+L42),"   N/A",ABS(+$L42-$J42))</f>
        <v xml:space="preserve">   N/A</v>
      </c>
      <c r="Q42" s="159"/>
      <c r="R42" s="191"/>
      <c r="S42" s="191"/>
      <c r="Y42" s="844" t="s">
        <v>103</v>
      </c>
      <c r="Z42" s="855" t="s">
        <v>382</v>
      </c>
      <c r="AA42" s="844"/>
      <c r="AB42" s="588">
        <v>28</v>
      </c>
      <c r="AC42" s="848" t="s">
        <v>15</v>
      </c>
      <c r="AD42" s="848" t="s">
        <v>15</v>
      </c>
      <c r="AE42" s="848" t="s">
        <v>15</v>
      </c>
      <c r="AF42" s="856">
        <v>0</v>
      </c>
      <c r="AG42" s="856">
        <v>0</v>
      </c>
      <c r="AH42" s="856">
        <v>6.0438000000000001</v>
      </c>
      <c r="AI42" s="858"/>
    </row>
    <row r="43" spans="3:35" x14ac:dyDescent="0.25">
      <c r="J43" s="189"/>
      <c r="K43" s="189"/>
      <c r="L43" s="188" t="str">
        <f>IF(OR($A$1&lt;1,$A$1&gt;7),0,HLOOKUP($A$1,TABLE,+AB30+1))</f>
        <v>*</v>
      </c>
      <c r="M43" s="189"/>
      <c r="N43" s="187" t="s">
        <v>374</v>
      </c>
      <c r="O43" s="189"/>
      <c r="P43" s="190" t="str">
        <f>IF(ISTEXT(+L43),"   N/A",ABS(+$L43-$J42))</f>
        <v xml:space="preserve">   N/A</v>
      </c>
      <c r="Q43" s="159"/>
      <c r="R43" s="191"/>
      <c r="S43" s="191"/>
      <c r="Y43" s="844" t="s">
        <v>376</v>
      </c>
      <c r="Z43" s="855" t="s">
        <v>386</v>
      </c>
      <c r="AA43" s="844"/>
      <c r="AB43" s="588">
        <v>29</v>
      </c>
      <c r="AC43" s="848">
        <v>0</v>
      </c>
      <c r="AD43" s="848">
        <v>0</v>
      </c>
      <c r="AE43" s="848">
        <v>0</v>
      </c>
      <c r="AF43" s="848">
        <v>0</v>
      </c>
      <c r="AG43" s="848">
        <v>0</v>
      </c>
      <c r="AH43" s="848">
        <v>0</v>
      </c>
    </row>
    <row r="44" spans="3:35" x14ac:dyDescent="0.25">
      <c r="J44" s="189"/>
      <c r="K44" s="189"/>
      <c r="L44" s="188"/>
      <c r="M44" s="189"/>
      <c r="N44" s="187"/>
      <c r="O44" s="189"/>
      <c r="P44" s="190"/>
      <c r="Q44" s="159"/>
      <c r="R44" s="499"/>
      <c r="S44" s="499"/>
      <c r="Y44" s="844" t="s">
        <v>376</v>
      </c>
      <c r="Z44" s="855" t="s">
        <v>382</v>
      </c>
      <c r="AA44" s="844"/>
      <c r="AB44" s="588">
        <v>30</v>
      </c>
      <c r="AC44" s="848">
        <v>0.77729999999999999</v>
      </c>
      <c r="AD44" s="848">
        <v>9.2774000000000001</v>
      </c>
      <c r="AE44" s="848">
        <v>12.5192</v>
      </c>
      <c r="AF44" s="848">
        <v>8.5364000000000004</v>
      </c>
      <c r="AG44" s="848">
        <v>10.2342</v>
      </c>
      <c r="AH44" s="848">
        <v>3.3092999999999999</v>
      </c>
    </row>
    <row r="45" spans="3:35" x14ac:dyDescent="0.25">
      <c r="D45" s="185" t="s">
        <v>65</v>
      </c>
      <c r="J45" s="186">
        <v>0</v>
      </c>
      <c r="K45" s="187" t="s">
        <v>11</v>
      </c>
      <c r="L45" s="188">
        <f>IF(OR($A$1&lt;1,$A$1&gt;7),0,HLOOKUP($A$1,TABLE,+AB31+1))</f>
        <v>11.2</v>
      </c>
      <c r="M45" s="189"/>
      <c r="N45" s="187" t="s">
        <v>388</v>
      </c>
      <c r="O45" s="189"/>
      <c r="P45" s="190">
        <f>IF(ISTEXT(+L45),"   N/A",ABS(+$L45-$J45))</f>
        <v>11.2</v>
      </c>
      <c r="Q45" s="159"/>
      <c r="R45" s="191"/>
      <c r="S45" s="191"/>
      <c r="Y45" s="844" t="s">
        <v>377</v>
      </c>
      <c r="Z45" s="855" t="s">
        <v>386</v>
      </c>
      <c r="AA45" s="844"/>
      <c r="AB45" s="588">
        <v>31</v>
      </c>
      <c r="AC45" s="848" t="s">
        <v>15</v>
      </c>
      <c r="AD45" s="848" t="s">
        <v>15</v>
      </c>
      <c r="AE45" s="848" t="s">
        <v>15</v>
      </c>
      <c r="AF45" s="848">
        <v>0</v>
      </c>
      <c r="AG45" s="848">
        <v>0</v>
      </c>
      <c r="AH45" s="848">
        <v>0</v>
      </c>
    </row>
    <row r="46" spans="3:35" x14ac:dyDescent="0.25">
      <c r="J46" s="189"/>
      <c r="K46" s="189"/>
      <c r="L46" s="188">
        <f>IF(OR($A$1&lt;1,$A$1&gt;7),0,HLOOKUP($A$1,TABLE,+AB32+1))</f>
        <v>33.621600000000001</v>
      </c>
      <c r="M46" s="189"/>
      <c r="N46" s="187" t="s">
        <v>374</v>
      </c>
      <c r="O46" s="189"/>
      <c r="P46" s="190">
        <f>IF(ISTEXT(+L46),"   N/A",ABS(+$L46-$J45))</f>
        <v>33.621600000000001</v>
      </c>
      <c r="Q46" s="159"/>
      <c r="R46" s="191"/>
      <c r="S46" s="191"/>
      <c r="Y46" s="844" t="s">
        <v>377</v>
      </c>
      <c r="Z46" s="855" t="s">
        <v>382</v>
      </c>
      <c r="AA46" s="844"/>
      <c r="AB46" s="588">
        <v>32</v>
      </c>
      <c r="AC46" s="848" t="s">
        <v>15</v>
      </c>
      <c r="AD46" s="848" t="s">
        <v>15</v>
      </c>
      <c r="AE46" s="848" t="s">
        <v>15</v>
      </c>
      <c r="AF46" s="848">
        <v>16.9176</v>
      </c>
      <c r="AG46" s="848">
        <v>2.5517000000000003</v>
      </c>
      <c r="AH46" s="848">
        <v>3.0787</v>
      </c>
    </row>
    <row r="47" spans="3:35" x14ac:dyDescent="0.25">
      <c r="J47" s="189"/>
      <c r="K47" s="189"/>
      <c r="L47" s="188"/>
      <c r="M47" s="189"/>
      <c r="N47" s="187"/>
      <c r="O47" s="189"/>
      <c r="P47" s="190"/>
      <c r="Q47" s="159"/>
      <c r="R47" s="499"/>
      <c r="S47" s="499"/>
      <c r="Y47" s="844" t="s">
        <v>378</v>
      </c>
      <c r="Z47" s="855" t="s">
        <v>386</v>
      </c>
      <c r="AA47" s="844"/>
      <c r="AB47" s="588">
        <v>33</v>
      </c>
      <c r="AC47" s="848" t="s">
        <v>15</v>
      </c>
      <c r="AD47" s="848" t="s">
        <v>15</v>
      </c>
      <c r="AE47" s="848" t="s">
        <v>15</v>
      </c>
      <c r="AF47" s="848">
        <v>0</v>
      </c>
      <c r="AG47" s="848">
        <v>0</v>
      </c>
      <c r="AH47" s="848">
        <v>0</v>
      </c>
    </row>
    <row r="48" spans="3:35" x14ac:dyDescent="0.25">
      <c r="D48" s="185" t="s">
        <v>210</v>
      </c>
      <c r="J48" s="186">
        <v>0</v>
      </c>
      <c r="K48" s="187" t="s">
        <v>11</v>
      </c>
      <c r="L48" s="188" t="str">
        <f>IF(OR($A$1&lt;1,$A$1&gt;7),0,HLOOKUP($A$1,TABLE,+AB33+1))</f>
        <v>*</v>
      </c>
      <c r="M48" s="189"/>
      <c r="N48" s="187" t="s">
        <v>388</v>
      </c>
      <c r="O48" s="189"/>
      <c r="P48" s="190" t="str">
        <f>IF(ISTEXT(+L48),"   N/A",ABS(+$L48-$J48))</f>
        <v xml:space="preserve">   N/A</v>
      </c>
      <c r="Q48" s="159"/>
      <c r="R48" s="191"/>
      <c r="S48" s="191"/>
      <c r="Y48" s="844" t="s">
        <v>378</v>
      </c>
      <c r="Z48" s="855" t="s">
        <v>382</v>
      </c>
      <c r="AA48" s="844"/>
      <c r="AB48" s="588">
        <v>34</v>
      </c>
      <c r="AC48" s="848" t="s">
        <v>15</v>
      </c>
      <c r="AD48" s="848" t="s">
        <v>15</v>
      </c>
      <c r="AE48" s="848" t="s">
        <v>15</v>
      </c>
      <c r="AF48" s="848">
        <v>4.5430000000000001</v>
      </c>
      <c r="AG48" s="848">
        <v>1.6172</v>
      </c>
      <c r="AH48" s="848">
        <v>2.3196000000000003</v>
      </c>
    </row>
    <row r="49" spans="3:35" x14ac:dyDescent="0.25">
      <c r="D49" s="185"/>
      <c r="J49" s="189"/>
      <c r="K49" s="187"/>
      <c r="L49" s="188" t="str">
        <f>IF(OR($A$1&lt;1,$A$1&gt;7),0,HLOOKUP($A$1,TABLE,+AB34+1))</f>
        <v>*</v>
      </c>
      <c r="M49" s="189"/>
      <c r="N49" s="187" t="s">
        <v>374</v>
      </c>
      <c r="O49" s="189"/>
      <c r="P49" s="190" t="str">
        <f>IF(ISTEXT(+L49),"   N/A",ABS(+$L49-$J49))</f>
        <v xml:space="preserve">   N/A</v>
      </c>
      <c r="Q49" s="159"/>
      <c r="R49" s="498"/>
      <c r="S49" s="498"/>
      <c r="Y49" s="844" t="s">
        <v>379</v>
      </c>
      <c r="Z49" s="855" t="s">
        <v>386</v>
      </c>
      <c r="AA49" s="844"/>
      <c r="AB49" s="588">
        <v>35</v>
      </c>
      <c r="AC49" s="848" t="s">
        <v>15</v>
      </c>
      <c r="AD49" s="848" t="s">
        <v>15</v>
      </c>
      <c r="AE49" s="848" t="s">
        <v>15</v>
      </c>
      <c r="AF49" s="848">
        <v>0</v>
      </c>
      <c r="AG49" s="848">
        <v>0</v>
      </c>
      <c r="AH49" s="848">
        <v>0</v>
      </c>
    </row>
    <row r="50" spans="3:35" x14ac:dyDescent="0.25">
      <c r="D50" s="185"/>
      <c r="J50" s="189"/>
      <c r="K50" s="187"/>
      <c r="L50" s="188"/>
      <c r="M50" s="189"/>
      <c r="N50" s="187"/>
      <c r="O50" s="189"/>
      <c r="P50" s="190"/>
      <c r="Q50" s="159"/>
      <c r="R50" s="499"/>
      <c r="S50" s="499"/>
      <c r="Y50" s="844" t="s">
        <v>379</v>
      </c>
      <c r="Z50" s="855" t="s">
        <v>382</v>
      </c>
      <c r="AA50" s="844"/>
      <c r="AB50" s="588">
        <v>36</v>
      </c>
      <c r="AC50" s="848" t="s">
        <v>15</v>
      </c>
      <c r="AD50" s="848" t="s">
        <v>15</v>
      </c>
      <c r="AE50" s="848" t="s">
        <v>15</v>
      </c>
      <c r="AF50" s="856">
        <v>0</v>
      </c>
      <c r="AG50" s="848">
        <v>6.4853999999999994</v>
      </c>
      <c r="AH50" s="848">
        <v>31.591799999999999</v>
      </c>
    </row>
    <row r="51" spans="3:35" x14ac:dyDescent="0.25">
      <c r="D51" s="153" t="s">
        <v>211</v>
      </c>
      <c r="J51" s="186">
        <v>0</v>
      </c>
      <c r="K51" s="187" t="s">
        <v>11</v>
      </c>
      <c r="L51" s="188" t="str">
        <f>IF(OR($A$1&lt;1,$A$1&gt;7),0,HLOOKUP($A$1,TABLE,+AB35+1))</f>
        <v>*</v>
      </c>
      <c r="M51" s="189"/>
      <c r="N51" s="187" t="s">
        <v>388</v>
      </c>
      <c r="O51" s="189"/>
      <c r="P51" s="190" t="str">
        <f>IF(ISTEXT(+L51),"   N/A",ABS(+$L51-$J51))</f>
        <v xml:space="preserve">   N/A</v>
      </c>
      <c r="Q51" s="159"/>
      <c r="R51" s="498"/>
      <c r="S51" s="498"/>
      <c r="Y51" s="844" t="s">
        <v>190</v>
      </c>
      <c r="Z51" s="855" t="s">
        <v>387</v>
      </c>
      <c r="AA51" s="844"/>
      <c r="AB51" s="588">
        <v>37</v>
      </c>
      <c r="AC51" s="848">
        <v>4.2555999999999994</v>
      </c>
      <c r="AD51" s="848">
        <v>5.8005000000000004</v>
      </c>
      <c r="AE51" s="857">
        <v>8.4209000000000014</v>
      </c>
      <c r="AF51" s="856">
        <v>9.0015000000000001</v>
      </c>
      <c r="AG51" s="848">
        <v>5.8431999999999995</v>
      </c>
      <c r="AH51" s="848">
        <v>6.1533999999999995</v>
      </c>
    </row>
    <row r="52" spans="3:35" x14ac:dyDescent="0.25">
      <c r="J52" s="189" t="s">
        <v>20</v>
      </c>
      <c r="K52" s="189"/>
      <c r="L52" s="188" t="str">
        <f>IF(OR($A$1&lt;1,$A$1&gt;7),0,HLOOKUP($A$1,TABLE,+AB36+1))</f>
        <v>*</v>
      </c>
      <c r="M52" s="189"/>
      <c r="N52" s="187" t="s">
        <v>374</v>
      </c>
      <c r="O52" s="189"/>
      <c r="P52" s="190" t="str">
        <f>IF(ISTEXT(+L52),"   N/A",ABS(+$L52-$J52))</f>
        <v xml:space="preserve">   N/A</v>
      </c>
      <c r="Q52" s="159"/>
      <c r="R52" s="500"/>
      <c r="S52" s="500"/>
      <c r="Y52" s="844" t="s">
        <v>190</v>
      </c>
      <c r="Z52" s="855" t="s">
        <v>383</v>
      </c>
      <c r="AA52" s="844"/>
      <c r="AB52" s="588">
        <v>38</v>
      </c>
      <c r="AC52" s="848">
        <v>9.8017000000000003</v>
      </c>
      <c r="AD52" s="848">
        <v>28.875899999999998</v>
      </c>
      <c r="AE52" s="857">
        <v>18.4542</v>
      </c>
      <c r="AF52" s="848">
        <v>22.3687</v>
      </c>
      <c r="AG52" s="848">
        <v>15.163599999999999</v>
      </c>
      <c r="AH52" s="848">
        <v>19.441800000000001</v>
      </c>
    </row>
    <row r="53" spans="3:35" x14ac:dyDescent="0.25">
      <c r="J53" s="189"/>
      <c r="K53" s="189"/>
      <c r="L53" s="188"/>
      <c r="M53" s="189"/>
      <c r="N53" s="187"/>
      <c r="O53" s="189"/>
      <c r="P53" s="190"/>
      <c r="Q53" s="159"/>
      <c r="R53" s="192"/>
      <c r="S53" s="192"/>
      <c r="Y53" s="844" t="s">
        <v>103</v>
      </c>
      <c r="Z53" s="855" t="s">
        <v>387</v>
      </c>
      <c r="AA53" s="844"/>
      <c r="AB53" s="588">
        <v>39</v>
      </c>
      <c r="AC53" s="848">
        <v>6.3E-3</v>
      </c>
      <c r="AD53" s="848">
        <v>-6.6667000000000005</v>
      </c>
      <c r="AE53" s="857">
        <v>-0.54220000000000002</v>
      </c>
      <c r="AF53" s="848">
        <v>14.452000000000002</v>
      </c>
      <c r="AG53" s="848">
        <v>3.2800999999999996</v>
      </c>
      <c r="AH53" s="848">
        <v>12.107700000000001</v>
      </c>
    </row>
    <row r="54" spans="3:35" x14ac:dyDescent="0.25">
      <c r="D54" s="185" t="s">
        <v>13</v>
      </c>
      <c r="J54" s="186">
        <v>0</v>
      </c>
      <c r="K54" s="187" t="s">
        <v>11</v>
      </c>
      <c r="L54" s="188" t="str">
        <f>IF(OR($A$1&lt;1,$A$1&gt;7),0,HLOOKUP($A$1,TABLE,+AB37+1))</f>
        <v>*</v>
      </c>
      <c r="M54" s="189"/>
      <c r="N54" s="187" t="s">
        <v>388</v>
      </c>
      <c r="O54" s="189"/>
      <c r="P54" s="190" t="str">
        <f>IF(ISTEXT(+L54),"   N/A",ABS(+$L54-$J54))</f>
        <v xml:space="preserve">   N/A</v>
      </c>
      <c r="Q54" s="159"/>
      <c r="R54" s="191"/>
      <c r="S54" s="191"/>
      <c r="Y54" s="844" t="s">
        <v>103</v>
      </c>
      <c r="Z54" s="855" t="s">
        <v>383</v>
      </c>
      <c r="AA54" s="844"/>
      <c r="AB54" s="588">
        <v>40</v>
      </c>
      <c r="AC54" s="856">
        <v>36.754300000000001</v>
      </c>
      <c r="AD54" s="848">
        <v>34.313200000000002</v>
      </c>
      <c r="AE54" s="857">
        <v>28.910799999999998</v>
      </c>
      <c r="AF54" s="848">
        <v>49.664900000000003</v>
      </c>
      <c r="AG54" s="848">
        <v>48.029500000000006</v>
      </c>
      <c r="AH54" s="848">
        <v>47.6004</v>
      </c>
    </row>
    <row r="55" spans="3:35" x14ac:dyDescent="0.25">
      <c r="J55" s="189"/>
      <c r="K55" s="194"/>
      <c r="L55" s="188" t="str">
        <f>IF(OR($A$1&lt;1,$A$1&gt;7),0,HLOOKUP($A$1,TABLE,+AB38+1))</f>
        <v>*</v>
      </c>
      <c r="M55" s="189"/>
      <c r="N55" s="187" t="s">
        <v>374</v>
      </c>
      <c r="O55" s="189"/>
      <c r="P55" s="190" t="str">
        <f>IF(ISTEXT(+L55),"   N/A",ABS(+$L55-$J55))</f>
        <v xml:space="preserve">   N/A</v>
      </c>
      <c r="Q55" s="159"/>
      <c r="R55" s="500"/>
      <c r="S55" s="500"/>
      <c r="Y55" s="844" t="s">
        <v>376</v>
      </c>
      <c r="Z55" s="855" t="s">
        <v>387</v>
      </c>
      <c r="AA55" s="844"/>
      <c r="AB55" s="588">
        <v>41</v>
      </c>
      <c r="AC55" s="856">
        <v>7.3638999999999992</v>
      </c>
      <c r="AD55" s="856">
        <v>5.4428000000000001</v>
      </c>
      <c r="AE55" s="859">
        <v>5.3342999999999998</v>
      </c>
      <c r="AF55" s="856">
        <v>2.0115000000000003</v>
      </c>
      <c r="AG55" s="856">
        <v>4.6220999999999997</v>
      </c>
      <c r="AH55" s="856">
        <v>6.0144000000000002</v>
      </c>
      <c r="AI55" s="858"/>
    </row>
    <row r="56" spans="3:35" x14ac:dyDescent="0.25">
      <c r="J56" s="189"/>
      <c r="K56" s="189"/>
      <c r="L56" s="188"/>
      <c r="M56" s="189"/>
      <c r="N56" s="187"/>
      <c r="O56" s="189"/>
      <c r="P56" s="190"/>
      <c r="Q56" s="159"/>
      <c r="R56" s="192"/>
      <c r="S56" s="192"/>
      <c r="Y56" s="844" t="s">
        <v>376</v>
      </c>
      <c r="Z56" s="855" t="s">
        <v>383</v>
      </c>
      <c r="AA56" s="844"/>
      <c r="AB56" s="588">
        <v>42</v>
      </c>
      <c r="AC56" s="856">
        <v>20.211100000000002</v>
      </c>
      <c r="AD56" s="856">
        <v>20.993100000000002</v>
      </c>
      <c r="AE56" s="859">
        <v>18.250299999999999</v>
      </c>
      <c r="AF56" s="856">
        <v>17.720800000000001</v>
      </c>
      <c r="AG56" s="856">
        <v>13.241700000000002</v>
      </c>
      <c r="AH56" s="856">
        <v>21.140800000000002</v>
      </c>
      <c r="AI56" s="858"/>
    </row>
    <row r="57" spans="3:35" x14ac:dyDescent="0.25">
      <c r="J57" s="189"/>
      <c r="K57" s="189"/>
      <c r="L57" s="188"/>
      <c r="M57" s="189"/>
      <c r="N57" s="187"/>
      <c r="O57" s="189"/>
      <c r="P57" s="190"/>
      <c r="Q57" s="159"/>
      <c r="R57" s="192"/>
      <c r="S57" s="192"/>
      <c r="Y57" s="844" t="s">
        <v>377</v>
      </c>
      <c r="Z57" s="855" t="s">
        <v>387</v>
      </c>
      <c r="AA57" s="844"/>
      <c r="AB57" s="588">
        <v>43</v>
      </c>
      <c r="AC57" s="856">
        <v>2</v>
      </c>
      <c r="AD57" s="856">
        <v>2.5289999999999999</v>
      </c>
      <c r="AE57" s="859">
        <v>4.008</v>
      </c>
      <c r="AF57" s="856">
        <v>5.8214000000000006</v>
      </c>
      <c r="AG57" s="856">
        <v>6.8184999999999993</v>
      </c>
      <c r="AH57" s="856">
        <v>4.1380999999999997</v>
      </c>
      <c r="AI57" s="858"/>
    </row>
    <row r="58" spans="3:35" ht="18.75" x14ac:dyDescent="0.3">
      <c r="C58" s="168" t="s">
        <v>256</v>
      </c>
      <c r="D58" s="171"/>
      <c r="E58" s="171"/>
      <c r="F58" s="171"/>
      <c r="G58" s="171"/>
      <c r="H58" s="171"/>
      <c r="I58" s="171"/>
      <c r="J58" s="172"/>
      <c r="K58" s="172"/>
      <c r="L58" s="195"/>
      <c r="M58" s="171"/>
      <c r="N58" s="171"/>
      <c r="O58" s="171"/>
      <c r="P58" s="200"/>
      <c r="Q58" s="176"/>
      <c r="R58" s="192"/>
      <c r="S58" s="192"/>
      <c r="Y58" s="844" t="s">
        <v>377</v>
      </c>
      <c r="Z58" s="855" t="s">
        <v>383</v>
      </c>
      <c r="AA58" s="844"/>
      <c r="AB58" s="588">
        <v>44</v>
      </c>
      <c r="AC58" s="848">
        <v>12.740699999999999</v>
      </c>
      <c r="AD58" s="848">
        <v>25.927600000000002</v>
      </c>
      <c r="AE58" s="848">
        <v>26.177800000000001</v>
      </c>
      <c r="AF58" s="848">
        <v>27.773900000000001</v>
      </c>
      <c r="AG58" s="848">
        <v>18.6938</v>
      </c>
      <c r="AH58" s="848">
        <v>17.212800000000001</v>
      </c>
    </row>
    <row r="59" spans="3:35" x14ac:dyDescent="0.25">
      <c r="C59" s="201"/>
      <c r="D59" s="177" t="s">
        <v>112</v>
      </c>
      <c r="E59" s="179"/>
      <c r="F59" s="179"/>
      <c r="G59" s="179"/>
      <c r="H59" s="179"/>
      <c r="I59" s="179"/>
      <c r="J59" s="180"/>
      <c r="K59" s="180"/>
      <c r="L59" s="202"/>
      <c r="M59" s="179"/>
      <c r="N59" s="179"/>
      <c r="O59" s="171"/>
      <c r="P59" s="200"/>
      <c r="Q59" s="176"/>
      <c r="R59" s="192"/>
      <c r="S59" s="192"/>
      <c r="Y59" s="844" t="s">
        <v>378</v>
      </c>
      <c r="Z59" s="855" t="s">
        <v>387</v>
      </c>
      <c r="AA59" s="844"/>
      <c r="AB59" s="588">
        <v>45</v>
      </c>
      <c r="AC59" s="856">
        <v>2.1999999999999997</v>
      </c>
      <c r="AD59" s="848">
        <v>-7.7001999999999997</v>
      </c>
      <c r="AE59" s="848">
        <v>-12.5</v>
      </c>
      <c r="AF59" s="848">
        <v>-1.9254</v>
      </c>
      <c r="AG59" s="848">
        <v>10.231</v>
      </c>
      <c r="AH59" s="848">
        <v>7.3628</v>
      </c>
    </row>
    <row r="60" spans="3:35" x14ac:dyDescent="0.25">
      <c r="D60" s="177" t="s">
        <v>253</v>
      </c>
      <c r="J60" s="164"/>
      <c r="K60" s="164"/>
      <c r="L60" s="188"/>
      <c r="P60" s="190"/>
      <c r="Q60" s="159"/>
      <c r="R60" s="193"/>
      <c r="S60" s="193"/>
      <c r="Y60" s="844" t="s">
        <v>378</v>
      </c>
      <c r="Z60" s="855" t="s">
        <v>383</v>
      </c>
      <c r="AA60" s="844"/>
      <c r="AB60" s="588">
        <v>46</v>
      </c>
      <c r="AC60" s="856">
        <v>34.9</v>
      </c>
      <c r="AD60" s="848">
        <v>1.484</v>
      </c>
      <c r="AE60" s="848">
        <v>7.4279999999999999</v>
      </c>
      <c r="AF60" s="848">
        <v>28.011999999999997</v>
      </c>
      <c r="AG60" s="848">
        <v>29.953999999999997</v>
      </c>
      <c r="AH60" s="848">
        <v>23.809000000000001</v>
      </c>
    </row>
    <row r="61" spans="3:35" x14ac:dyDescent="0.25">
      <c r="D61" s="177"/>
      <c r="J61" s="164"/>
      <c r="K61" s="164"/>
      <c r="L61" s="188"/>
      <c r="P61" s="190"/>
      <c r="Q61" s="159"/>
      <c r="R61" s="193"/>
      <c r="S61" s="193"/>
      <c r="Y61" s="844" t="s">
        <v>379</v>
      </c>
      <c r="Z61" s="855" t="s">
        <v>387</v>
      </c>
      <c r="AA61" s="844"/>
      <c r="AB61" s="588">
        <v>47</v>
      </c>
      <c r="AC61" s="848">
        <v>17.291899999999998</v>
      </c>
      <c r="AD61" s="848">
        <v>4.5442999999999998</v>
      </c>
      <c r="AE61" s="848">
        <v>4.2610999999999999</v>
      </c>
      <c r="AF61" s="848">
        <v>-2.8126000000000002</v>
      </c>
      <c r="AG61" s="848">
        <v>-2.3543000000000003</v>
      </c>
      <c r="AH61" s="848">
        <v>-7.8295000000000003</v>
      </c>
    </row>
    <row r="62" spans="3:35" x14ac:dyDescent="0.25">
      <c r="D62" s="185" t="s">
        <v>64</v>
      </c>
      <c r="J62" s="186">
        <v>0</v>
      </c>
      <c r="K62" s="187" t="s">
        <v>11</v>
      </c>
      <c r="L62" s="188">
        <f>IF(OR($A$1&lt;1,$A$1&gt;7),0,HLOOKUP($A$1,TABLE,+AB39+1))</f>
        <v>0</v>
      </c>
      <c r="M62" s="189"/>
      <c r="N62" s="187" t="s">
        <v>388</v>
      </c>
      <c r="O62" s="189"/>
      <c r="P62" s="190">
        <f>IF(ISTEXT(+L62),"   N/A",ABS(+$L62-$J62))</f>
        <v>0</v>
      </c>
      <c r="Q62" s="159"/>
      <c r="R62" s="191"/>
      <c r="S62" s="191"/>
      <c r="Y62" s="844" t="s">
        <v>379</v>
      </c>
      <c r="Z62" s="855" t="s">
        <v>383</v>
      </c>
      <c r="AA62" s="844"/>
      <c r="AB62" s="588">
        <v>48</v>
      </c>
      <c r="AC62" s="848">
        <v>37.104599999999998</v>
      </c>
      <c r="AD62" s="848">
        <v>34.219300000000004</v>
      </c>
      <c r="AE62" s="848">
        <v>30.916500000000003</v>
      </c>
      <c r="AF62" s="848">
        <v>32.692599999999999</v>
      </c>
      <c r="AG62" s="848">
        <v>28.079599999999999</v>
      </c>
      <c r="AH62" s="848">
        <v>30.856200000000001</v>
      </c>
    </row>
    <row r="63" spans="3:35" x14ac:dyDescent="0.25">
      <c r="J63" s="189" t="s">
        <v>20</v>
      </c>
      <c r="K63" s="189"/>
      <c r="L63" s="188" t="str">
        <f>IF(OR($A$1&lt;1,$A$1&gt;7),0,HLOOKUP($A$1,TABLE,+AB40+1))</f>
        <v>*</v>
      </c>
      <c r="M63" s="189"/>
      <c r="N63" s="187" t="s">
        <v>374</v>
      </c>
      <c r="O63" s="189"/>
      <c r="P63" s="190" t="str">
        <f>IF(ISTEXT(+L63),"   N/A",ABS(+$L63-$J62))</f>
        <v xml:space="preserve">   N/A</v>
      </c>
      <c r="Q63" s="159"/>
      <c r="R63" s="192"/>
      <c r="S63" s="192"/>
      <c r="Z63" s="855" t="s">
        <v>390</v>
      </c>
      <c r="AA63" s="844"/>
      <c r="AB63" s="588">
        <v>49</v>
      </c>
      <c r="AC63" s="856" t="s">
        <v>15</v>
      </c>
      <c r="AD63" s="848">
        <v>-17.299999999999997</v>
      </c>
      <c r="AE63" s="848">
        <v>-0.5</v>
      </c>
      <c r="AF63" s="848">
        <v>4.5999999999999996</v>
      </c>
      <c r="AG63" s="848">
        <v>-2.6</v>
      </c>
      <c r="AH63" s="848">
        <v>1.6406000000000001</v>
      </c>
    </row>
    <row r="64" spans="3:35" x14ac:dyDescent="0.25">
      <c r="J64" s="189"/>
      <c r="K64" s="189"/>
      <c r="L64" s="188"/>
      <c r="M64" s="189"/>
      <c r="N64" s="187"/>
      <c r="O64" s="189"/>
      <c r="P64" s="190"/>
      <c r="Q64" s="159"/>
      <c r="R64" s="499"/>
      <c r="S64" s="499"/>
      <c r="Z64" s="855" t="s">
        <v>391</v>
      </c>
      <c r="AA64" s="844"/>
      <c r="AB64" s="588">
        <v>50</v>
      </c>
      <c r="AC64" s="856" t="s">
        <v>15</v>
      </c>
      <c r="AD64" s="848">
        <v>6.5</v>
      </c>
      <c r="AE64" s="848">
        <v>3.9</v>
      </c>
      <c r="AF64" s="848">
        <v>57.9</v>
      </c>
      <c r="AG64" s="848">
        <v>19.5</v>
      </c>
      <c r="AH64" s="848">
        <v>34</v>
      </c>
    </row>
    <row r="65" spans="4:34" x14ac:dyDescent="0.25">
      <c r="D65" s="185" t="s">
        <v>103</v>
      </c>
      <c r="J65" s="186">
        <v>0</v>
      </c>
      <c r="K65" s="187" t="s">
        <v>11</v>
      </c>
      <c r="L65" s="188" t="str">
        <f>IF(OR($A$1&lt;1,$A$1&gt;7),0,HLOOKUP($A$1,TABLE,+AB41+1))</f>
        <v>*</v>
      </c>
      <c r="M65" s="189"/>
      <c r="N65" s="187" t="s">
        <v>388</v>
      </c>
      <c r="O65" s="189"/>
      <c r="P65" s="190" t="str">
        <f>IF(ISTEXT(+L65),"   N/A",ABS(+$L65-$J65))</f>
        <v xml:space="preserve">   N/A</v>
      </c>
      <c r="Q65" s="159"/>
      <c r="R65" s="191"/>
      <c r="S65" s="191"/>
      <c r="Y65" s="844" t="s">
        <v>405</v>
      </c>
      <c r="Z65" s="855" t="s">
        <v>403</v>
      </c>
      <c r="AA65" s="844"/>
      <c r="AB65" s="588">
        <v>51</v>
      </c>
      <c r="AC65" s="856">
        <v>7.1</v>
      </c>
      <c r="AD65" s="856">
        <v>8.1</v>
      </c>
      <c r="AE65" s="856">
        <v>7.3999999999999995</v>
      </c>
      <c r="AF65" s="856">
        <v>6.2</v>
      </c>
      <c r="AG65" s="856">
        <v>5.8000000000000007</v>
      </c>
      <c r="AH65" s="856">
        <v>7.0000000000000009</v>
      </c>
    </row>
    <row r="66" spans="4:34" x14ac:dyDescent="0.25">
      <c r="J66" s="189"/>
      <c r="K66" s="189"/>
      <c r="L66" s="188" t="str">
        <f>IF(OR($A$1&lt;1,$A$1&gt;7),0,HLOOKUP($A$1,TABLE,+AB42+1))</f>
        <v>*</v>
      </c>
      <c r="M66" s="189"/>
      <c r="N66" s="187" t="s">
        <v>374</v>
      </c>
      <c r="O66" s="189"/>
      <c r="P66" s="190" t="str">
        <f>IF(ISTEXT(+L66),"   N/A",ABS(+$L66-$J65))</f>
        <v xml:space="preserve">   N/A</v>
      </c>
      <c r="Q66" s="159"/>
      <c r="R66" s="191"/>
      <c r="S66" s="191"/>
      <c r="Y66" s="844" t="s">
        <v>405</v>
      </c>
      <c r="Z66" s="855" t="s">
        <v>404</v>
      </c>
      <c r="AA66" s="844"/>
      <c r="AB66" s="588">
        <v>52</v>
      </c>
      <c r="AC66" s="848">
        <v>23.599999999999998</v>
      </c>
      <c r="AD66" s="848">
        <v>24.9</v>
      </c>
      <c r="AE66" s="848">
        <v>17</v>
      </c>
      <c r="AF66" s="848">
        <v>18.099999999999998</v>
      </c>
      <c r="AG66" s="848">
        <v>16.8</v>
      </c>
      <c r="AH66" s="848">
        <v>17.299999999999997</v>
      </c>
    </row>
    <row r="67" spans="4:34" x14ac:dyDescent="0.25">
      <c r="J67" s="189"/>
      <c r="K67" s="189"/>
      <c r="L67" s="188"/>
      <c r="M67" s="189"/>
      <c r="N67" s="187"/>
      <c r="O67" s="189"/>
      <c r="P67" s="190"/>
      <c r="Q67" s="159"/>
      <c r="R67" s="499"/>
      <c r="S67" s="499"/>
      <c r="Y67" s="844" t="s">
        <v>380</v>
      </c>
      <c r="Z67" s="855" t="s">
        <v>403</v>
      </c>
      <c r="AA67" s="844"/>
      <c r="AB67" s="588">
        <v>53</v>
      </c>
      <c r="AC67" s="848">
        <v>7.5</v>
      </c>
      <c r="AD67" s="848">
        <v>6.7</v>
      </c>
      <c r="AE67" s="848">
        <v>7.3999999999999995</v>
      </c>
      <c r="AF67" s="848">
        <v>6.2</v>
      </c>
      <c r="AG67" s="848">
        <v>7.1999999999999993</v>
      </c>
      <c r="AH67" s="848">
        <v>8.6</v>
      </c>
    </row>
    <row r="68" spans="4:34" x14ac:dyDescent="0.25">
      <c r="D68" s="185" t="s">
        <v>65</v>
      </c>
      <c r="J68" s="186">
        <v>0</v>
      </c>
      <c r="K68" s="187" t="s">
        <v>11</v>
      </c>
      <c r="L68" s="188">
        <f>IF(OR($A$1&lt;1,$A$1&gt;7),0,HLOOKUP($A$1,TABLE,+AB43+1))</f>
        <v>0</v>
      </c>
      <c r="M68" s="189"/>
      <c r="N68" s="187" t="s">
        <v>388</v>
      </c>
      <c r="O68" s="189"/>
      <c r="P68" s="190">
        <f>IF(ISTEXT(+L68),"   N/A",ABS(+$L68-$J68))</f>
        <v>0</v>
      </c>
      <c r="Q68" s="159"/>
      <c r="R68" s="191"/>
      <c r="S68" s="191"/>
      <c r="Y68" s="844" t="s">
        <v>380</v>
      </c>
      <c r="Z68" s="855" t="s">
        <v>404</v>
      </c>
      <c r="AA68" s="844"/>
      <c r="AB68" s="588">
        <v>54</v>
      </c>
      <c r="AC68" s="848">
        <v>23.599999999999998</v>
      </c>
      <c r="AD68" s="848">
        <v>24.8</v>
      </c>
      <c r="AE68" s="848">
        <v>20</v>
      </c>
      <c r="AF68" s="848">
        <v>19.5</v>
      </c>
      <c r="AG68" s="848">
        <v>17.2</v>
      </c>
      <c r="AH68" s="848">
        <v>17.899999999999999</v>
      </c>
    </row>
    <row r="69" spans="4:34" x14ac:dyDescent="0.25">
      <c r="J69" s="189"/>
      <c r="K69" s="189"/>
      <c r="L69" s="188">
        <f>IF(OR($A$1&lt;1,$A$1&gt;7),0,HLOOKUP($A$1,TABLE,+AB44+1))</f>
        <v>0.77729999999999999</v>
      </c>
      <c r="M69" s="189"/>
      <c r="N69" s="187" t="s">
        <v>374</v>
      </c>
      <c r="O69" s="189"/>
      <c r="P69" s="190">
        <f>IF(ISTEXT(+L69),"   N/A",ABS(+$L69-$J68))</f>
        <v>0.77729999999999999</v>
      </c>
      <c r="Q69" s="159"/>
      <c r="R69" s="191"/>
      <c r="S69" s="191"/>
      <c r="Z69" s="855" t="s">
        <v>392</v>
      </c>
      <c r="AA69" s="844"/>
      <c r="AB69" s="588">
        <v>55</v>
      </c>
      <c r="AC69" s="848">
        <v>-0.8</v>
      </c>
      <c r="AD69" s="848">
        <v>2.1</v>
      </c>
      <c r="AE69" s="848">
        <v>5.8999999999999995</v>
      </c>
      <c r="AF69" s="848">
        <v>4.5999999999999996</v>
      </c>
      <c r="AG69" s="848">
        <v>8.0060000000000002</v>
      </c>
      <c r="AH69" s="848">
        <v>0.3</v>
      </c>
    </row>
    <row r="70" spans="4:34" x14ac:dyDescent="0.25">
      <c r="J70" s="189"/>
      <c r="K70" s="189"/>
      <c r="L70" s="188"/>
      <c r="M70" s="189"/>
      <c r="N70" s="187"/>
      <c r="O70" s="189"/>
      <c r="P70" s="190"/>
      <c r="Q70" s="159"/>
      <c r="R70" s="499"/>
      <c r="S70" s="499"/>
      <c r="Z70" s="855" t="s">
        <v>393</v>
      </c>
      <c r="AA70" s="844"/>
      <c r="AB70" s="588">
        <v>56</v>
      </c>
      <c r="AC70" s="856">
        <v>43.505800000000001</v>
      </c>
      <c r="AD70" s="856">
        <v>23.303100000000001</v>
      </c>
      <c r="AE70" s="848">
        <v>33.1</v>
      </c>
      <c r="AF70" s="848">
        <v>27.400000000000002</v>
      </c>
      <c r="AG70" s="848">
        <v>38.9</v>
      </c>
      <c r="AH70" s="848">
        <v>25.7</v>
      </c>
    </row>
    <row r="71" spans="4:34" x14ac:dyDescent="0.25">
      <c r="D71" s="185" t="s">
        <v>210</v>
      </c>
      <c r="J71" s="186">
        <v>0</v>
      </c>
      <c r="K71" s="187" t="s">
        <v>11</v>
      </c>
      <c r="L71" s="188" t="str">
        <f>IF(OR($A$1&lt;1,$A$1&gt;7),0,HLOOKUP($A$1,TABLE,+AB45+1))</f>
        <v>*</v>
      </c>
      <c r="M71" s="189"/>
      <c r="N71" s="187" t="s">
        <v>388</v>
      </c>
      <c r="O71" s="189"/>
      <c r="P71" s="190" t="str">
        <f>IF(ISTEXT(+L71),"   N/A",ABS(+$L71-$J71))</f>
        <v xml:space="preserve">   N/A</v>
      </c>
      <c r="Q71" s="159"/>
      <c r="R71" s="191"/>
      <c r="S71" s="191"/>
      <c r="Z71" s="855" t="s">
        <v>394</v>
      </c>
      <c r="AA71" s="844"/>
      <c r="AB71" s="588">
        <v>57</v>
      </c>
      <c r="AC71" s="856">
        <v>-35.6</v>
      </c>
      <c r="AD71" s="856">
        <v>-17.2</v>
      </c>
      <c r="AE71" s="848">
        <v>-12.3</v>
      </c>
      <c r="AF71" s="848">
        <v>-16.100000000000001</v>
      </c>
      <c r="AG71" s="848">
        <v>-3.1543000000000001</v>
      </c>
      <c r="AH71" s="856">
        <v>8.4</v>
      </c>
    </row>
    <row r="72" spans="4:34" x14ac:dyDescent="0.25">
      <c r="D72" s="185"/>
      <c r="J72" s="189"/>
      <c r="K72" s="187"/>
      <c r="L72" s="188" t="str">
        <f>IF(OR($A$1&lt;1,$A$1&gt;7),0,HLOOKUP($A$1,TABLE,+AB46+1))</f>
        <v>*</v>
      </c>
      <c r="M72" s="189"/>
      <c r="N72" s="187" t="s">
        <v>374</v>
      </c>
      <c r="O72" s="189"/>
      <c r="P72" s="190" t="str">
        <f>IF(ISTEXT(+L72),"   N/A",ABS(+$L72-$J72))</f>
        <v xml:space="preserve">   N/A</v>
      </c>
      <c r="Q72" s="159"/>
      <c r="R72" s="498"/>
      <c r="S72" s="498"/>
      <c r="Z72" s="855" t="s">
        <v>395</v>
      </c>
      <c r="AA72" s="844"/>
      <c r="AB72" s="588">
        <v>58</v>
      </c>
      <c r="AC72" s="856">
        <v>-35.638100000000001</v>
      </c>
      <c r="AD72" s="856">
        <v>35.714300000000001</v>
      </c>
      <c r="AE72" s="856">
        <v>28.1</v>
      </c>
      <c r="AF72" s="848">
        <v>14.7</v>
      </c>
      <c r="AG72" s="848">
        <v>24.7</v>
      </c>
      <c r="AH72" s="856">
        <v>40.400000000000006</v>
      </c>
    </row>
    <row r="73" spans="4:34" x14ac:dyDescent="0.25">
      <c r="D73" s="185"/>
      <c r="J73" s="189"/>
      <c r="K73" s="187"/>
      <c r="L73" s="188"/>
      <c r="M73" s="189"/>
      <c r="N73" s="187"/>
      <c r="O73" s="189"/>
      <c r="P73" s="190"/>
      <c r="Q73" s="159"/>
      <c r="R73" s="499"/>
      <c r="S73" s="499"/>
      <c r="Z73" s="855" t="s">
        <v>396</v>
      </c>
      <c r="AA73" s="844"/>
      <c r="AB73" s="588">
        <v>59</v>
      </c>
      <c r="AC73" s="856">
        <v>13.4</v>
      </c>
      <c r="AD73" s="856">
        <v>-10.9</v>
      </c>
      <c r="AE73" s="856">
        <v>-0.3</v>
      </c>
      <c r="AF73" s="856">
        <v>17.7</v>
      </c>
      <c r="AG73" s="856">
        <v>9.0597999999999992</v>
      </c>
      <c r="AH73" s="856">
        <v>16.3</v>
      </c>
    </row>
    <row r="74" spans="4:34" x14ac:dyDescent="0.25">
      <c r="D74" s="153" t="s">
        <v>211</v>
      </c>
      <c r="J74" s="186">
        <v>0</v>
      </c>
      <c r="K74" s="187" t="s">
        <v>11</v>
      </c>
      <c r="L74" s="188" t="str">
        <f>IF(OR($A$1&lt;1,$A$1&gt;7),0,HLOOKUP($A$1,TABLE,+AB47+1))</f>
        <v>*</v>
      </c>
      <c r="M74" s="189"/>
      <c r="N74" s="187" t="s">
        <v>388</v>
      </c>
      <c r="O74" s="189"/>
      <c r="P74" s="190" t="str">
        <f>IF(ISTEXT(+L74),"   N/A",ABS(+$L74-$J74))</f>
        <v xml:space="preserve">   N/A</v>
      </c>
      <c r="Q74" s="159"/>
      <c r="R74" s="498"/>
      <c r="S74" s="498"/>
      <c r="Z74" s="855" t="s">
        <v>397</v>
      </c>
      <c r="AA74" s="844"/>
      <c r="AB74" s="588">
        <v>60</v>
      </c>
      <c r="AC74" s="856">
        <v>19.265699999999999</v>
      </c>
      <c r="AD74" s="856">
        <v>10.4696</v>
      </c>
      <c r="AE74" s="856">
        <v>33.300000000000004</v>
      </c>
      <c r="AF74" s="856">
        <v>34.599999999999994</v>
      </c>
      <c r="AG74" s="856">
        <v>34.1</v>
      </c>
      <c r="AH74" s="856">
        <v>31.7</v>
      </c>
    </row>
    <row r="75" spans="4:34" x14ac:dyDescent="0.25">
      <c r="J75" s="189" t="s">
        <v>20</v>
      </c>
      <c r="K75" s="189"/>
      <c r="L75" s="188" t="str">
        <f>IF(OR($A$1&lt;1,$A$1&gt;7),0,HLOOKUP($A$1,TABLE,+AB48+1))</f>
        <v>*</v>
      </c>
      <c r="M75" s="189"/>
      <c r="N75" s="187" t="s">
        <v>374</v>
      </c>
      <c r="O75" s="189"/>
      <c r="P75" s="190" t="str">
        <f>IF(ISTEXT(+L75),"   N/A",ABS(+$L75-$J75))</f>
        <v xml:space="preserve">   N/A</v>
      </c>
      <c r="Q75" s="159"/>
      <c r="R75" s="500"/>
      <c r="S75" s="500"/>
      <c r="Z75" s="855" t="s">
        <v>398</v>
      </c>
      <c r="AA75" s="844"/>
      <c r="AB75" s="588">
        <v>61</v>
      </c>
      <c r="AC75" s="856">
        <v>0</v>
      </c>
      <c r="AD75" s="848">
        <v>0</v>
      </c>
      <c r="AE75" s="848">
        <v>0</v>
      </c>
      <c r="AF75" s="848">
        <v>0</v>
      </c>
      <c r="AG75" s="848">
        <v>-32.272800000000004</v>
      </c>
      <c r="AH75" s="848">
        <v>-13.8</v>
      </c>
    </row>
    <row r="76" spans="4:34" x14ac:dyDescent="0.25">
      <c r="J76" s="189"/>
      <c r="K76" s="189"/>
      <c r="L76" s="188"/>
      <c r="M76" s="189"/>
      <c r="N76" s="187"/>
      <c r="O76" s="189"/>
      <c r="P76" s="190"/>
      <c r="Q76" s="159"/>
      <c r="R76" s="192"/>
      <c r="S76" s="192"/>
      <c r="Z76" s="855" t="s">
        <v>399</v>
      </c>
      <c r="AA76" s="844"/>
      <c r="AB76" s="588">
        <v>62</v>
      </c>
      <c r="AC76" s="856">
        <v>4.7618999999999998</v>
      </c>
      <c r="AD76" s="856">
        <v>77.261400000000009</v>
      </c>
      <c r="AE76" s="856">
        <v>109.1</v>
      </c>
      <c r="AF76" s="856">
        <v>42.699999999999996</v>
      </c>
      <c r="AG76" s="856">
        <v>81.599999999999994</v>
      </c>
      <c r="AH76" s="856">
        <v>203.10000000000002</v>
      </c>
    </row>
    <row r="77" spans="4:34" x14ac:dyDescent="0.25">
      <c r="D77" s="185" t="s">
        <v>13</v>
      </c>
      <c r="J77" s="186">
        <v>0</v>
      </c>
      <c r="K77" s="187" t="s">
        <v>11</v>
      </c>
      <c r="L77" s="188" t="str">
        <f>IF(OR($A$1&lt;1,$A$1&gt;7),0,HLOOKUP($A$1,TABLE,+AB49+1))</f>
        <v>*</v>
      </c>
      <c r="M77" s="189"/>
      <c r="N77" s="187" t="s">
        <v>388</v>
      </c>
      <c r="O77" s="189"/>
      <c r="P77" s="190" t="str">
        <f>IF(ISTEXT(+L77),"   N/A",ABS(+$L77-$J77))</f>
        <v xml:space="preserve">   N/A</v>
      </c>
      <c r="Q77" s="159"/>
      <c r="R77" s="191"/>
      <c r="S77" s="191"/>
      <c r="Y77" s="844" t="s">
        <v>405</v>
      </c>
      <c r="Z77" s="855" t="s">
        <v>406</v>
      </c>
      <c r="AA77" s="844"/>
      <c r="AB77" s="588">
        <v>63</v>
      </c>
      <c r="AC77" s="856">
        <v>8.1</v>
      </c>
      <c r="AD77" s="856">
        <v>9.6</v>
      </c>
      <c r="AE77" s="856">
        <v>8</v>
      </c>
      <c r="AF77" s="848">
        <v>6.7</v>
      </c>
      <c r="AG77" s="848">
        <v>5.5</v>
      </c>
      <c r="AH77" s="848">
        <v>6.8000000000000007</v>
      </c>
    </row>
    <row r="78" spans="4:34" x14ac:dyDescent="0.25">
      <c r="J78" s="189"/>
      <c r="K78" s="194"/>
      <c r="L78" s="188" t="str">
        <f>IF(OR($A$1&lt;1,$A$1&gt;7),0,HLOOKUP($A$1,TABLE,+AB50+1))</f>
        <v>*</v>
      </c>
      <c r="M78" s="189"/>
      <c r="N78" s="187" t="s">
        <v>374</v>
      </c>
      <c r="O78" s="189"/>
      <c r="P78" s="190" t="str">
        <f>IF(ISTEXT(+L78),"   N/A",ABS(+$L78-$J78))</f>
        <v xml:space="preserve">   N/A</v>
      </c>
      <c r="Q78" s="159"/>
      <c r="R78" s="500"/>
      <c r="S78" s="500"/>
      <c r="Y78" s="844" t="s">
        <v>405</v>
      </c>
      <c r="Z78" s="855" t="s">
        <v>407</v>
      </c>
      <c r="AA78" s="844"/>
      <c r="AB78" s="588">
        <v>64</v>
      </c>
      <c r="AC78" s="848">
        <v>23.400000000000002</v>
      </c>
      <c r="AD78" s="848">
        <v>26.5</v>
      </c>
      <c r="AE78" s="848">
        <v>18.5</v>
      </c>
      <c r="AF78" s="848">
        <v>19.7</v>
      </c>
      <c r="AG78" s="848">
        <v>16.900000000000002</v>
      </c>
      <c r="AH78" s="848">
        <v>15.6</v>
      </c>
    </row>
    <row r="79" spans="4:34" x14ac:dyDescent="0.25">
      <c r="J79" s="189"/>
      <c r="K79" s="189"/>
      <c r="L79" s="188"/>
      <c r="M79" s="189"/>
      <c r="N79" s="187"/>
      <c r="O79" s="189"/>
      <c r="P79" s="190"/>
      <c r="Q79" s="159"/>
      <c r="R79" s="192"/>
      <c r="S79" s="192"/>
      <c r="Y79" s="844" t="s">
        <v>380</v>
      </c>
      <c r="Z79" s="855" t="s">
        <v>406</v>
      </c>
      <c r="AA79" s="844"/>
      <c r="AB79" s="588">
        <v>65</v>
      </c>
      <c r="AC79" s="848">
        <v>8.5</v>
      </c>
      <c r="AD79" s="848">
        <v>6.7</v>
      </c>
      <c r="AE79" s="848">
        <v>7.9</v>
      </c>
      <c r="AF79" s="848">
        <v>6.7</v>
      </c>
      <c r="AG79" s="848">
        <v>6.8000000000000007</v>
      </c>
      <c r="AH79" s="848">
        <v>7.7</v>
      </c>
    </row>
    <row r="80" spans="4:34" x14ac:dyDescent="0.25">
      <c r="J80" s="189"/>
      <c r="K80" s="189"/>
      <c r="L80" s="188"/>
      <c r="M80" s="164"/>
      <c r="N80" s="187"/>
      <c r="O80" s="189"/>
      <c r="P80" s="190"/>
      <c r="Q80" s="159"/>
      <c r="R80" s="193"/>
      <c r="S80" s="193"/>
      <c r="Y80" s="844" t="s">
        <v>380</v>
      </c>
      <c r="Z80" s="855" t="s">
        <v>407</v>
      </c>
      <c r="AA80" s="844"/>
      <c r="AB80" s="588">
        <v>66</v>
      </c>
      <c r="AC80" s="848">
        <v>23.400000000000002</v>
      </c>
      <c r="AD80" s="848">
        <v>27.200000000000003</v>
      </c>
      <c r="AE80" s="848">
        <v>21.2</v>
      </c>
      <c r="AF80" s="848">
        <v>20.9</v>
      </c>
      <c r="AG80" s="848">
        <v>21.4</v>
      </c>
      <c r="AH80" s="848">
        <v>16.100000000000001</v>
      </c>
    </row>
    <row r="81" spans="3:31" ht="18.75" x14ac:dyDescent="0.3">
      <c r="C81" s="204" t="s">
        <v>307</v>
      </c>
      <c r="D81" s="171"/>
      <c r="E81" s="171"/>
      <c r="F81" s="171"/>
      <c r="G81" s="171"/>
      <c r="H81" s="171"/>
      <c r="I81" s="171"/>
      <c r="J81" s="172"/>
      <c r="K81" s="171"/>
      <c r="L81" s="195"/>
      <c r="M81" s="171"/>
      <c r="N81" s="171"/>
      <c r="P81" s="190"/>
      <c r="Q81" s="159"/>
      <c r="R81" s="193"/>
      <c r="S81" s="193"/>
      <c r="Z81" s="860"/>
      <c r="AA81" s="844"/>
      <c r="AC81" s="856"/>
      <c r="AD81" s="856"/>
      <c r="AE81" s="856"/>
    </row>
    <row r="82" spans="3:31" x14ac:dyDescent="0.25">
      <c r="D82" s="205" t="s">
        <v>257</v>
      </c>
      <c r="E82" s="171"/>
      <c r="F82" s="171"/>
      <c r="G82" s="171"/>
      <c r="H82" s="171"/>
      <c r="I82" s="171"/>
      <c r="J82" s="172"/>
      <c r="K82" s="171"/>
      <c r="L82" s="195"/>
      <c r="M82" s="171"/>
      <c r="N82" s="171"/>
      <c r="P82" s="190"/>
      <c r="Q82" s="159"/>
      <c r="R82" s="193"/>
      <c r="S82" s="193"/>
      <c r="Z82" s="860"/>
      <c r="AA82" s="844"/>
    </row>
    <row r="83" spans="3:31" x14ac:dyDescent="0.25">
      <c r="C83" s="177"/>
      <c r="D83" s="177"/>
      <c r="J83" s="164"/>
      <c r="L83" s="188"/>
      <c r="N83" s="185"/>
      <c r="P83" s="190"/>
      <c r="Q83" s="159"/>
      <c r="R83" s="193"/>
      <c r="S83" s="193"/>
      <c r="Z83" s="860"/>
      <c r="AA83" s="844"/>
    </row>
    <row r="84" spans="3:31" x14ac:dyDescent="0.25">
      <c r="C84" s="177"/>
      <c r="D84" s="177"/>
      <c r="J84" s="164"/>
      <c r="L84" s="188"/>
      <c r="N84" s="185"/>
      <c r="P84" s="190"/>
      <c r="Q84" s="159"/>
      <c r="R84" s="193"/>
      <c r="S84" s="193"/>
      <c r="Z84" s="860"/>
      <c r="AA84" s="844"/>
    </row>
    <row r="85" spans="3:31" x14ac:dyDescent="0.25">
      <c r="D85" s="185" t="s">
        <v>64</v>
      </c>
      <c r="J85" s="186">
        <v>0</v>
      </c>
      <c r="K85" s="187" t="s">
        <v>11</v>
      </c>
      <c r="L85" s="188">
        <f>IF(OR($A$1&lt;1,$A$1&gt;7),0,HLOOKUP($A$1,TABLE,+AB51+1))</f>
        <v>4.2555999999999994</v>
      </c>
      <c r="M85" s="189"/>
      <c r="N85" s="187" t="s">
        <v>388</v>
      </c>
      <c r="O85" s="189"/>
      <c r="P85" s="190">
        <f>IF(ISTEXT(+L85),"   N/A",ABS(+$L85-$J85))</f>
        <v>4.2555999999999994</v>
      </c>
      <c r="Q85" s="159"/>
      <c r="R85" s="191"/>
      <c r="S85" s="191"/>
    </row>
    <row r="86" spans="3:31" x14ac:dyDescent="0.25">
      <c r="J86" s="189" t="s">
        <v>20</v>
      </c>
      <c r="K86" s="189"/>
      <c r="L86" s="188">
        <f>IF(OR($A$1&lt;1,$A$1&gt;7),0,HLOOKUP($A$1,TABLE,+AB52+1))</f>
        <v>9.8017000000000003</v>
      </c>
      <c r="M86" s="189"/>
      <c r="N86" s="187" t="s">
        <v>374</v>
      </c>
      <c r="O86" s="189"/>
      <c r="P86" s="190">
        <f>IF(ISTEXT(+L86),"   N/A",ABS(+$L86-$J85))</f>
        <v>9.8017000000000003</v>
      </c>
      <c r="Q86" s="159"/>
      <c r="R86" s="192"/>
      <c r="S86" s="192"/>
    </row>
    <row r="87" spans="3:31" x14ac:dyDescent="0.25">
      <c r="J87" s="189"/>
      <c r="K87" s="189"/>
      <c r="L87" s="188"/>
      <c r="M87" s="189"/>
      <c r="N87" s="187"/>
      <c r="O87" s="189"/>
      <c r="P87" s="190"/>
      <c r="Q87" s="159"/>
      <c r="R87" s="499"/>
      <c r="S87" s="499"/>
    </row>
    <row r="88" spans="3:31" x14ac:dyDescent="0.25">
      <c r="D88" s="185" t="s">
        <v>103</v>
      </c>
      <c r="J88" s="186">
        <v>0</v>
      </c>
      <c r="K88" s="187" t="s">
        <v>11</v>
      </c>
      <c r="L88" s="188">
        <f>IF(OR($A$1&lt;1,$A$1&gt;7),0,HLOOKUP($A$1,TABLE,+AB53+1))</f>
        <v>6.3E-3</v>
      </c>
      <c r="M88" s="189"/>
      <c r="N88" s="187" t="s">
        <v>388</v>
      </c>
      <c r="O88" s="189"/>
      <c r="P88" s="190">
        <f>IF(ISTEXT(+L88),"   N/A",ABS(+$L88-$J88))</f>
        <v>6.3E-3</v>
      </c>
      <c r="Q88" s="159"/>
      <c r="R88" s="191"/>
      <c r="S88" s="191"/>
      <c r="Z88" s="858"/>
    </row>
    <row r="89" spans="3:31" x14ac:dyDescent="0.25">
      <c r="J89" s="189"/>
      <c r="K89" s="189"/>
      <c r="L89" s="188">
        <f>IF(OR($A$1&lt;1,$A$1&gt;7),0,HLOOKUP($A$1,TABLE,+AB54+1))</f>
        <v>36.754300000000001</v>
      </c>
      <c r="M89" s="189"/>
      <c r="N89" s="187" t="s">
        <v>374</v>
      </c>
      <c r="O89" s="189"/>
      <c r="P89" s="190">
        <f>IF(ISTEXT(+L89),"   N/A",ABS(+$L89-$J88))</f>
        <v>36.754300000000001</v>
      </c>
      <c r="Q89" s="159"/>
      <c r="R89" s="191"/>
      <c r="S89" s="191"/>
      <c r="Z89" s="858"/>
    </row>
    <row r="90" spans="3:31" x14ac:dyDescent="0.25">
      <c r="J90" s="189"/>
      <c r="K90" s="189"/>
      <c r="L90" s="188"/>
      <c r="M90" s="189"/>
      <c r="N90" s="187"/>
      <c r="O90" s="189"/>
      <c r="P90" s="190"/>
      <c r="Q90" s="159"/>
      <c r="R90" s="499"/>
      <c r="S90" s="499"/>
    </row>
    <row r="91" spans="3:31" x14ac:dyDescent="0.25">
      <c r="D91" s="185" t="s">
        <v>65</v>
      </c>
      <c r="J91" s="186">
        <v>0</v>
      </c>
      <c r="K91" s="187" t="s">
        <v>11</v>
      </c>
      <c r="L91" s="188">
        <f>IF(OR($A$1&lt;1,$A$1&gt;7),0,HLOOKUP($A$1,TABLE,+AB55+1))</f>
        <v>7.3638999999999992</v>
      </c>
      <c r="M91" s="189"/>
      <c r="N91" s="187" t="s">
        <v>388</v>
      </c>
      <c r="O91" s="189"/>
      <c r="P91" s="190">
        <f>IF(ISTEXT(+L91),"   N/A",ABS(+$L91-$J91))</f>
        <v>7.3638999999999992</v>
      </c>
      <c r="Q91" s="159"/>
      <c r="R91" s="191"/>
      <c r="S91" s="191"/>
    </row>
    <row r="92" spans="3:31" x14ac:dyDescent="0.25">
      <c r="J92" s="189"/>
      <c r="K92" s="189"/>
      <c r="L92" s="188">
        <f>IF(OR($A$1&lt;1,$A$1&gt;7),0,HLOOKUP($A$1,TABLE,+AB56+1))</f>
        <v>20.211100000000002</v>
      </c>
      <c r="M92" s="189"/>
      <c r="N92" s="187" t="s">
        <v>374</v>
      </c>
      <c r="O92" s="189"/>
      <c r="P92" s="190">
        <f>IF(ISTEXT(+L92),"   N/A",ABS(+$L92-$J91))</f>
        <v>20.211100000000002</v>
      </c>
      <c r="Q92" s="159"/>
      <c r="R92" s="191"/>
      <c r="S92" s="191"/>
    </row>
    <row r="93" spans="3:31" x14ac:dyDescent="0.25">
      <c r="J93" s="189"/>
      <c r="K93" s="189"/>
      <c r="L93" s="188"/>
      <c r="M93" s="189"/>
      <c r="N93" s="187"/>
      <c r="O93" s="189"/>
      <c r="P93" s="190"/>
      <c r="Q93" s="159"/>
      <c r="R93" s="499"/>
      <c r="S93" s="499"/>
      <c r="Z93" s="860"/>
      <c r="AA93" s="844"/>
      <c r="AC93" s="856"/>
    </row>
    <row r="94" spans="3:31" x14ac:dyDescent="0.25">
      <c r="D94" s="185" t="s">
        <v>210</v>
      </c>
      <c r="J94" s="186">
        <v>0</v>
      </c>
      <c r="K94" s="187" t="s">
        <v>11</v>
      </c>
      <c r="L94" s="188">
        <f>IF(OR($A$1&lt;1,$A$1&gt;7),0,HLOOKUP($A$1,TABLE,+AB57+1))</f>
        <v>2</v>
      </c>
      <c r="M94" s="189"/>
      <c r="N94" s="187" t="s">
        <v>388</v>
      </c>
      <c r="O94" s="189"/>
      <c r="P94" s="190">
        <f>IF(ISTEXT(+L94),"   N/A",ABS(+$L94-$J94))</f>
        <v>2</v>
      </c>
      <c r="Q94" s="159"/>
      <c r="R94" s="191"/>
      <c r="S94" s="191"/>
      <c r="Z94" s="860"/>
      <c r="AA94" s="844"/>
      <c r="AC94" s="856"/>
      <c r="AD94" s="856"/>
    </row>
    <row r="95" spans="3:31" x14ac:dyDescent="0.25">
      <c r="D95" s="185"/>
      <c r="J95" s="189"/>
      <c r="K95" s="187"/>
      <c r="L95" s="188">
        <f>IF(OR($A$1&lt;1,$A$1&gt;7),0,HLOOKUP($A$1,TABLE,+AB58+1))</f>
        <v>12.740699999999999</v>
      </c>
      <c r="M95" s="189"/>
      <c r="N95" s="187" t="s">
        <v>374</v>
      </c>
      <c r="O95" s="189"/>
      <c r="P95" s="190">
        <f>IF(ISTEXT(+L95),"   N/A",ABS(+$L95-$J95))</f>
        <v>12.740699999999999</v>
      </c>
      <c r="Q95" s="159"/>
      <c r="R95" s="498"/>
      <c r="S95" s="498"/>
      <c r="Z95" s="860"/>
      <c r="AA95" s="844"/>
      <c r="AC95" s="856"/>
      <c r="AD95" s="856"/>
      <c r="AE95" s="856"/>
    </row>
    <row r="96" spans="3:31" x14ac:dyDescent="0.25">
      <c r="D96" s="185"/>
      <c r="J96" s="189"/>
      <c r="K96" s="187"/>
      <c r="L96" s="188"/>
      <c r="M96" s="189"/>
      <c r="N96" s="187"/>
      <c r="O96" s="189"/>
      <c r="P96" s="190"/>
      <c r="Q96" s="159"/>
      <c r="R96" s="499"/>
      <c r="S96" s="499"/>
      <c r="Z96" s="860"/>
      <c r="AA96" s="844"/>
      <c r="AC96" s="856"/>
    </row>
    <row r="97" spans="3:31" x14ac:dyDescent="0.25">
      <c r="D97" s="153" t="s">
        <v>211</v>
      </c>
      <c r="J97" s="186">
        <v>0</v>
      </c>
      <c r="K97" s="187" t="s">
        <v>11</v>
      </c>
      <c r="L97" s="188">
        <f>IF(OR($A$1&lt;1,$A$1&gt;7),0,HLOOKUP($A$1,TABLE,+AB59+1))</f>
        <v>2.1999999999999997</v>
      </c>
      <c r="M97" s="189"/>
      <c r="N97" s="187" t="s">
        <v>388</v>
      </c>
      <c r="O97" s="189"/>
      <c r="P97" s="190">
        <f>IF(ISTEXT(+L97),"   N/A",ABS(+$L97-$J97))</f>
        <v>2.1999999999999997</v>
      </c>
      <c r="Q97" s="159"/>
      <c r="R97" s="498"/>
      <c r="S97" s="498"/>
      <c r="Z97" s="860"/>
      <c r="AA97" s="844"/>
      <c r="AC97" s="856"/>
      <c r="AD97" s="856"/>
    </row>
    <row r="98" spans="3:31" x14ac:dyDescent="0.25">
      <c r="J98" s="189" t="s">
        <v>20</v>
      </c>
      <c r="K98" s="189"/>
      <c r="L98" s="188">
        <f>IF(OR($A$1&lt;1,$A$1&gt;7),0,HLOOKUP($A$1,TABLE,+AB60+1))</f>
        <v>34.9</v>
      </c>
      <c r="M98" s="189"/>
      <c r="N98" s="187" t="s">
        <v>374</v>
      </c>
      <c r="O98" s="189"/>
      <c r="P98" s="190">
        <f>IF(ISTEXT(+L98),"   N/A",ABS(+$L98-$J98))</f>
        <v>34.9</v>
      </c>
      <c r="Q98" s="159"/>
      <c r="R98" s="500"/>
      <c r="S98" s="500"/>
      <c r="Z98" s="860"/>
      <c r="AA98" s="844"/>
      <c r="AC98" s="856"/>
      <c r="AD98" s="856"/>
      <c r="AE98" s="856"/>
    </row>
    <row r="99" spans="3:31" x14ac:dyDescent="0.25">
      <c r="J99" s="189"/>
      <c r="K99" s="189"/>
      <c r="L99" s="188"/>
      <c r="M99" s="189"/>
      <c r="N99" s="187"/>
      <c r="O99" s="189"/>
      <c r="P99" s="190"/>
      <c r="Q99" s="159"/>
      <c r="R99" s="192"/>
      <c r="S99" s="192"/>
      <c r="Z99" s="858"/>
    </row>
    <row r="100" spans="3:31" x14ac:dyDescent="0.25">
      <c r="D100" s="185" t="s">
        <v>13</v>
      </c>
      <c r="J100" s="186">
        <v>0</v>
      </c>
      <c r="K100" s="187" t="s">
        <v>11</v>
      </c>
      <c r="L100" s="188">
        <f>IF(OR($A$1&lt;1,$A$1&gt;7),0,HLOOKUP($A$1,TABLE,+AB61+1))</f>
        <v>17.291899999999998</v>
      </c>
      <c r="M100" s="189"/>
      <c r="N100" s="187" t="s">
        <v>388</v>
      </c>
      <c r="O100" s="189"/>
      <c r="P100" s="190">
        <f>IF(ISTEXT(+L100),"   N/A",ABS(+$L100-$J100))</f>
        <v>17.291899999999998</v>
      </c>
      <c r="Q100" s="159"/>
      <c r="R100" s="191"/>
      <c r="S100" s="191"/>
      <c r="Z100" s="858"/>
    </row>
    <row r="101" spans="3:31" x14ac:dyDescent="0.25">
      <c r="J101" s="189"/>
      <c r="K101" s="194"/>
      <c r="L101" s="188">
        <f>IF(OR($A$1&lt;1,$A$1&gt;7),0,HLOOKUP($A$1,TABLE,+AB62+1))</f>
        <v>37.104599999999998</v>
      </c>
      <c r="M101" s="189"/>
      <c r="N101" s="187" t="s">
        <v>374</v>
      </c>
      <c r="O101" s="189"/>
      <c r="P101" s="190">
        <f>IF(ISTEXT(+L101),"   N/A",ABS(+$L101-$J101))</f>
        <v>37.104599999999998</v>
      </c>
      <c r="Q101" s="159"/>
      <c r="R101" s="500"/>
      <c r="S101" s="500"/>
      <c r="Z101" s="858"/>
    </row>
    <row r="102" spans="3:31" x14ac:dyDescent="0.25">
      <c r="J102" s="189"/>
      <c r="K102" s="189"/>
      <c r="L102" s="188"/>
      <c r="M102" s="189"/>
      <c r="N102" s="187"/>
      <c r="O102" s="189"/>
      <c r="P102" s="190"/>
      <c r="Q102" s="159"/>
      <c r="R102" s="192"/>
      <c r="S102" s="192"/>
      <c r="Z102" s="858"/>
    </row>
    <row r="103" spans="3:31" ht="18.75" x14ac:dyDescent="0.3">
      <c r="C103" s="204" t="s">
        <v>258</v>
      </c>
      <c r="R103" s="231"/>
      <c r="S103" s="231"/>
    </row>
    <row r="104" spans="3:31" x14ac:dyDescent="0.25">
      <c r="C104" s="208"/>
      <c r="D104" s="209" t="s">
        <v>370</v>
      </c>
      <c r="R104" s="231"/>
      <c r="S104" s="231"/>
    </row>
    <row r="105" spans="3:31" x14ac:dyDescent="0.25">
      <c r="C105" s="208"/>
      <c r="D105" s="209" t="s">
        <v>371</v>
      </c>
      <c r="R105" s="231"/>
      <c r="S105" s="231"/>
    </row>
    <row r="106" spans="3:31" x14ac:dyDescent="0.25">
      <c r="R106" s="231"/>
      <c r="S106" s="231"/>
    </row>
    <row r="107" spans="3:31" x14ac:dyDescent="0.25">
      <c r="C107" s="210" t="s">
        <v>281</v>
      </c>
      <c r="D107" s="211"/>
      <c r="E107" s="211"/>
      <c r="F107" s="211"/>
      <c r="G107" s="211"/>
      <c r="H107" s="211"/>
      <c r="I107" s="211"/>
      <c r="J107" s="212"/>
      <c r="R107" s="231"/>
      <c r="S107" s="231"/>
    </row>
    <row r="108" spans="3:31" x14ac:dyDescent="0.25">
      <c r="C108" s="213"/>
      <c r="D108" s="214" t="s">
        <v>308</v>
      </c>
      <c r="E108" s="171"/>
      <c r="F108" s="171"/>
      <c r="G108" s="171"/>
      <c r="H108" s="171"/>
      <c r="I108" s="171"/>
      <c r="J108" s="215"/>
      <c r="R108" s="231"/>
      <c r="S108" s="231"/>
    </row>
    <row r="109" spans="3:31" x14ac:dyDescent="0.25">
      <c r="C109" s="213"/>
      <c r="D109" s="171"/>
      <c r="E109" s="171"/>
      <c r="F109" s="171"/>
      <c r="G109" s="171"/>
      <c r="H109" s="171"/>
      <c r="I109" s="171"/>
      <c r="J109" s="215"/>
      <c r="R109" s="231"/>
      <c r="S109" s="231"/>
    </row>
    <row r="110" spans="3:31" x14ac:dyDescent="0.25">
      <c r="C110" s="213"/>
      <c r="D110" s="216" t="s">
        <v>260</v>
      </c>
      <c r="E110" s="171"/>
      <c r="F110" s="171"/>
      <c r="G110" s="217" t="s">
        <v>19</v>
      </c>
      <c r="H110" s="218"/>
      <c r="I110" s="171"/>
      <c r="J110" s="215"/>
      <c r="R110" s="231"/>
      <c r="S110" s="231"/>
    </row>
    <row r="111" spans="3:31" x14ac:dyDescent="0.25">
      <c r="C111" s="213"/>
      <c r="D111" s="219" t="s">
        <v>261</v>
      </c>
      <c r="E111" s="171"/>
      <c r="F111" s="171"/>
      <c r="G111" s="171"/>
      <c r="H111" s="220"/>
      <c r="I111" s="171"/>
      <c r="J111" s="215"/>
      <c r="R111" s="231"/>
      <c r="S111" s="231"/>
    </row>
    <row r="112" spans="3:31" x14ac:dyDescent="0.25">
      <c r="C112" s="213"/>
      <c r="D112" s="216" t="s">
        <v>262</v>
      </c>
      <c r="E112" s="171"/>
      <c r="F112" s="171"/>
      <c r="G112" s="217" t="s">
        <v>19</v>
      </c>
      <c r="H112" s="218"/>
      <c r="I112" s="171"/>
      <c r="J112" s="215"/>
      <c r="R112" s="231"/>
      <c r="S112" s="231"/>
    </row>
    <row r="113" spans="3:19" x14ac:dyDescent="0.25">
      <c r="C113" s="213"/>
      <c r="D113" s="219" t="s">
        <v>263</v>
      </c>
      <c r="E113" s="171"/>
      <c r="F113" s="171"/>
      <c r="G113" s="171"/>
      <c r="H113" s="220"/>
      <c r="I113" s="171"/>
      <c r="J113" s="215"/>
      <c r="R113" s="231"/>
      <c r="S113" s="231"/>
    </row>
    <row r="114" spans="3:19" x14ac:dyDescent="0.25">
      <c r="C114" s="213"/>
      <c r="D114" s="219"/>
      <c r="E114" s="171"/>
      <c r="F114" s="171"/>
      <c r="G114" s="171"/>
      <c r="H114" s="220"/>
      <c r="I114" s="171"/>
      <c r="J114" s="215"/>
      <c r="R114" s="231"/>
      <c r="S114" s="231"/>
    </row>
    <row r="115" spans="3:19" x14ac:dyDescent="0.25">
      <c r="C115" s="213"/>
      <c r="D115" s="216" t="s">
        <v>264</v>
      </c>
      <c r="E115" s="171"/>
      <c r="F115" s="171"/>
      <c r="G115" s="217" t="s">
        <v>19</v>
      </c>
      <c r="H115" s="218"/>
      <c r="I115" s="171"/>
      <c r="J115" s="215"/>
      <c r="R115" s="231"/>
      <c r="S115" s="231"/>
    </row>
    <row r="116" spans="3:19" x14ac:dyDescent="0.25">
      <c r="C116" s="213"/>
      <c r="D116" s="219" t="s">
        <v>265</v>
      </c>
      <c r="E116" s="171"/>
      <c r="F116" s="171"/>
      <c r="G116" s="171"/>
      <c r="H116" s="220"/>
      <c r="I116" s="171"/>
      <c r="J116" s="215"/>
      <c r="R116" s="231"/>
      <c r="S116" s="231"/>
    </row>
    <row r="117" spans="3:19" x14ac:dyDescent="0.25">
      <c r="C117" s="213"/>
      <c r="D117" s="216" t="s">
        <v>266</v>
      </c>
      <c r="E117" s="171"/>
      <c r="F117" s="171"/>
      <c r="G117" s="217" t="s">
        <v>19</v>
      </c>
      <c r="H117" s="218"/>
      <c r="I117" s="171"/>
      <c r="J117" s="215"/>
      <c r="R117" s="231"/>
      <c r="S117" s="231"/>
    </row>
    <row r="118" spans="3:19" x14ac:dyDescent="0.25">
      <c r="C118" s="213"/>
      <c r="D118" s="219" t="s">
        <v>267</v>
      </c>
      <c r="E118" s="171"/>
      <c r="F118" s="171"/>
      <c r="G118" s="171"/>
      <c r="H118" s="220"/>
      <c r="I118" s="171"/>
      <c r="J118" s="215"/>
      <c r="R118" s="231"/>
      <c r="S118" s="231"/>
    </row>
    <row r="119" spans="3:19" x14ac:dyDescent="0.25">
      <c r="C119" s="213"/>
      <c r="D119" s="219"/>
      <c r="E119" s="171"/>
      <c r="F119" s="171"/>
      <c r="G119" s="171"/>
      <c r="H119" s="220"/>
      <c r="I119" s="171"/>
      <c r="J119" s="215"/>
      <c r="R119" s="231"/>
      <c r="S119" s="231"/>
    </row>
    <row r="120" spans="3:19" x14ac:dyDescent="0.25">
      <c r="C120" s="213"/>
      <c r="D120" s="221" t="s">
        <v>268</v>
      </c>
      <c r="E120" s="171"/>
      <c r="F120" s="171"/>
      <c r="G120" s="217" t="s">
        <v>19</v>
      </c>
      <c r="H120" s="218"/>
      <c r="I120" s="171"/>
      <c r="J120" s="215"/>
      <c r="R120" s="231"/>
      <c r="S120" s="231"/>
    </row>
    <row r="121" spans="3:19" x14ac:dyDescent="0.25">
      <c r="C121" s="213"/>
      <c r="D121" s="219" t="s">
        <v>269</v>
      </c>
      <c r="E121" s="171"/>
      <c r="F121" s="171"/>
      <c r="G121" s="171"/>
      <c r="H121" s="220"/>
      <c r="I121" s="171"/>
      <c r="J121" s="215"/>
      <c r="R121" s="231"/>
      <c r="S121" s="231"/>
    </row>
    <row r="122" spans="3:19" x14ac:dyDescent="0.25">
      <c r="C122" s="213"/>
      <c r="D122" s="221" t="s">
        <v>270</v>
      </c>
      <c r="E122" s="171"/>
      <c r="F122" s="171"/>
      <c r="G122" s="217" t="s">
        <v>19</v>
      </c>
      <c r="H122" s="218"/>
      <c r="I122" s="171"/>
      <c r="J122" s="215"/>
      <c r="R122" s="231"/>
      <c r="S122" s="231"/>
    </row>
    <row r="123" spans="3:19" x14ac:dyDescent="0.25">
      <c r="C123" s="213"/>
      <c r="D123" s="219" t="s">
        <v>271</v>
      </c>
      <c r="E123" s="171"/>
      <c r="F123" s="171"/>
      <c r="G123" s="171"/>
      <c r="H123" s="220"/>
      <c r="I123" s="171"/>
      <c r="J123" s="215"/>
      <c r="R123" s="231"/>
      <c r="S123" s="231"/>
    </row>
    <row r="124" spans="3:19" x14ac:dyDescent="0.25">
      <c r="C124" s="213"/>
      <c r="D124" s="219"/>
      <c r="E124" s="171"/>
      <c r="F124" s="171"/>
      <c r="G124" s="171"/>
      <c r="H124" s="220"/>
      <c r="I124" s="171"/>
      <c r="J124" s="215"/>
      <c r="R124" s="231"/>
      <c r="S124" s="231"/>
    </row>
    <row r="125" spans="3:19" x14ac:dyDescent="0.25">
      <c r="C125" s="213"/>
      <c r="D125" s="216" t="s">
        <v>272</v>
      </c>
      <c r="E125" s="171"/>
      <c r="F125" s="171"/>
      <c r="G125" s="217" t="s">
        <v>19</v>
      </c>
      <c r="H125" s="218"/>
      <c r="I125" s="171"/>
      <c r="J125" s="215"/>
      <c r="R125" s="231"/>
      <c r="S125" s="231"/>
    </row>
    <row r="126" spans="3:19" x14ac:dyDescent="0.25">
      <c r="C126" s="213"/>
      <c r="D126" s="219" t="s">
        <v>273</v>
      </c>
      <c r="E126" s="171"/>
      <c r="F126" s="171"/>
      <c r="G126" s="171"/>
      <c r="H126" s="220"/>
      <c r="I126" s="171"/>
      <c r="J126" s="215"/>
      <c r="R126" s="231"/>
      <c r="S126" s="231"/>
    </row>
    <row r="127" spans="3:19" x14ac:dyDescent="0.25">
      <c r="C127" s="213"/>
      <c r="D127" s="216" t="s">
        <v>274</v>
      </c>
      <c r="E127" s="171"/>
      <c r="F127" s="171"/>
      <c r="G127" s="217" t="s">
        <v>19</v>
      </c>
      <c r="H127" s="218"/>
      <c r="I127" s="171"/>
      <c r="J127" s="215"/>
      <c r="R127" s="231"/>
      <c r="S127" s="231"/>
    </row>
    <row r="128" spans="3:19" x14ac:dyDescent="0.25">
      <c r="C128" s="213"/>
      <c r="D128" s="219" t="s">
        <v>282</v>
      </c>
      <c r="E128" s="171"/>
      <c r="F128" s="171"/>
      <c r="G128" s="171"/>
      <c r="H128" s="220"/>
      <c r="I128" s="171"/>
      <c r="J128" s="215"/>
      <c r="R128" s="231"/>
      <c r="S128" s="231"/>
    </row>
    <row r="129" spans="3:19" x14ac:dyDescent="0.25">
      <c r="C129" s="213"/>
      <c r="D129" s="222"/>
      <c r="E129" s="171"/>
      <c r="F129" s="171"/>
      <c r="G129" s="171"/>
      <c r="H129" s="220"/>
      <c r="I129" s="171"/>
      <c r="J129" s="215"/>
      <c r="R129" s="231"/>
      <c r="S129" s="231"/>
    </row>
    <row r="130" spans="3:19" x14ac:dyDescent="0.25">
      <c r="C130" s="213"/>
      <c r="D130" s="216" t="s">
        <v>275</v>
      </c>
      <c r="E130" s="171"/>
      <c r="F130" s="171"/>
      <c r="G130" s="217" t="s">
        <v>19</v>
      </c>
      <c r="H130" s="218"/>
      <c r="I130" s="171"/>
      <c r="J130" s="215"/>
      <c r="R130" s="231"/>
      <c r="S130" s="231"/>
    </row>
    <row r="131" spans="3:19" x14ac:dyDescent="0.25">
      <c r="C131" s="213"/>
      <c r="D131" s="219" t="s">
        <v>276</v>
      </c>
      <c r="E131" s="171"/>
      <c r="F131" s="171"/>
      <c r="G131" s="171"/>
      <c r="H131" s="220"/>
      <c r="I131" s="171"/>
      <c r="J131" s="215"/>
      <c r="R131" s="231"/>
      <c r="S131" s="231"/>
    </row>
    <row r="132" spans="3:19" x14ac:dyDescent="0.25">
      <c r="C132" s="213"/>
      <c r="D132" s="216" t="s">
        <v>277</v>
      </c>
      <c r="E132" s="171"/>
      <c r="F132" s="171"/>
      <c r="G132" s="217" t="s">
        <v>19</v>
      </c>
      <c r="H132" s="218"/>
      <c r="I132" s="171"/>
      <c r="J132" s="215"/>
      <c r="R132" s="231"/>
      <c r="S132" s="231"/>
    </row>
    <row r="133" spans="3:19" x14ac:dyDescent="0.25">
      <c r="C133" s="213"/>
      <c r="D133" s="219" t="s">
        <v>283</v>
      </c>
      <c r="E133" s="171"/>
      <c r="F133" s="171"/>
      <c r="G133" s="171"/>
      <c r="H133" s="220"/>
      <c r="I133" s="171"/>
      <c r="J133" s="215"/>
      <c r="R133" s="231"/>
      <c r="S133" s="231"/>
    </row>
    <row r="134" spans="3:19" x14ac:dyDescent="0.25">
      <c r="C134" s="213"/>
      <c r="D134" s="222"/>
      <c r="E134" s="171"/>
      <c r="F134" s="171"/>
      <c r="G134" s="171"/>
      <c r="H134" s="220"/>
      <c r="I134" s="171"/>
      <c r="J134" s="215"/>
      <c r="R134" s="231"/>
      <c r="S134" s="231"/>
    </row>
    <row r="135" spans="3:19" x14ac:dyDescent="0.25">
      <c r="C135" s="213"/>
      <c r="D135" s="216" t="s">
        <v>278</v>
      </c>
      <c r="E135" s="171"/>
      <c r="F135" s="171"/>
      <c r="G135" s="217" t="s">
        <v>19</v>
      </c>
      <c r="H135" s="218"/>
      <c r="I135" s="171"/>
      <c r="J135" s="215"/>
      <c r="R135" s="231"/>
      <c r="S135" s="231"/>
    </row>
    <row r="136" spans="3:19" x14ac:dyDescent="0.25">
      <c r="C136" s="213"/>
      <c r="D136" s="219" t="s">
        <v>279</v>
      </c>
      <c r="E136" s="171"/>
      <c r="F136" s="171"/>
      <c r="G136" s="171"/>
      <c r="H136" s="220"/>
      <c r="I136" s="171"/>
      <c r="J136" s="215"/>
      <c r="R136" s="231"/>
      <c r="S136" s="231"/>
    </row>
    <row r="137" spans="3:19" x14ac:dyDescent="0.25">
      <c r="C137" s="213"/>
      <c r="D137" s="216" t="s">
        <v>280</v>
      </c>
      <c r="E137" s="171"/>
      <c r="F137" s="171"/>
      <c r="G137" s="217" t="s">
        <v>19</v>
      </c>
      <c r="H137" s="218"/>
      <c r="I137" s="171"/>
      <c r="J137" s="215"/>
      <c r="R137" s="231"/>
      <c r="S137" s="231"/>
    </row>
    <row r="138" spans="3:19" x14ac:dyDescent="0.25">
      <c r="C138" s="213"/>
      <c r="D138" s="219" t="s">
        <v>284</v>
      </c>
      <c r="E138" s="171"/>
      <c r="F138" s="171"/>
      <c r="G138" s="171"/>
      <c r="H138" s="220"/>
      <c r="I138" s="171"/>
      <c r="J138" s="215"/>
      <c r="R138" s="231"/>
      <c r="S138" s="231"/>
    </row>
    <row r="139" spans="3:19" x14ac:dyDescent="0.25">
      <c r="C139" s="213"/>
      <c r="D139" s="171"/>
      <c r="E139" s="171"/>
      <c r="F139" s="171"/>
      <c r="G139" s="171"/>
      <c r="H139" s="220"/>
      <c r="I139" s="171"/>
      <c r="J139" s="215"/>
      <c r="R139" s="231"/>
      <c r="S139" s="231"/>
    </row>
    <row r="140" spans="3:19" x14ac:dyDescent="0.25">
      <c r="C140" s="213"/>
      <c r="D140" s="216" t="s">
        <v>203</v>
      </c>
      <c r="E140" s="171"/>
      <c r="F140" s="171"/>
      <c r="G140" s="171"/>
      <c r="H140" s="220"/>
      <c r="I140" s="171"/>
      <c r="J140" s="215"/>
      <c r="R140" s="231"/>
      <c r="S140" s="231"/>
    </row>
    <row r="141" spans="3:19" x14ac:dyDescent="0.25">
      <c r="C141" s="213"/>
      <c r="D141" s="219" t="s">
        <v>324</v>
      </c>
      <c r="E141" s="171"/>
      <c r="F141" s="171"/>
      <c r="G141" s="217" t="s">
        <v>19</v>
      </c>
      <c r="H141" s="218"/>
      <c r="I141" s="171"/>
      <c r="J141" s="215"/>
      <c r="R141" s="231"/>
      <c r="S141" s="231"/>
    </row>
    <row r="142" spans="3:19" x14ac:dyDescent="0.25">
      <c r="C142" s="213"/>
      <c r="D142" s="171"/>
      <c r="E142" s="171"/>
      <c r="F142" s="171"/>
      <c r="G142" s="171"/>
      <c r="H142" s="220"/>
      <c r="I142" s="171"/>
      <c r="J142" s="215"/>
      <c r="R142" s="231"/>
      <c r="S142" s="231"/>
    </row>
    <row r="143" spans="3:19" x14ac:dyDescent="0.25">
      <c r="C143" s="213"/>
      <c r="D143" s="171"/>
      <c r="E143" s="171"/>
      <c r="F143" s="171"/>
      <c r="G143" s="171"/>
      <c r="H143" s="220"/>
      <c r="I143" s="171"/>
      <c r="J143" s="215"/>
      <c r="R143" s="231"/>
      <c r="S143" s="231"/>
    </row>
    <row r="144" spans="3:19" x14ac:dyDescent="0.25">
      <c r="C144" s="213"/>
      <c r="D144" s="223" t="s">
        <v>322</v>
      </c>
      <c r="E144" s="224"/>
      <c r="F144" s="224"/>
      <c r="G144" s="223" t="s">
        <v>19</v>
      </c>
      <c r="H144" s="225">
        <f>SUM(H110,H115,H120,H125,H130,H135)-H141</f>
        <v>0</v>
      </c>
      <c r="I144" s="171"/>
      <c r="J144" s="215"/>
      <c r="R144" s="231"/>
      <c r="S144" s="231"/>
    </row>
    <row r="145" spans="3:20" x14ac:dyDescent="0.25">
      <c r="C145" s="213"/>
      <c r="D145" s="171"/>
      <c r="E145" s="171"/>
      <c r="F145" s="171"/>
      <c r="G145" s="226"/>
      <c r="H145" s="227"/>
      <c r="I145" s="171"/>
      <c r="J145" s="215"/>
      <c r="R145" s="231"/>
      <c r="S145" s="231"/>
    </row>
    <row r="146" spans="3:20" x14ac:dyDescent="0.25">
      <c r="C146" s="213"/>
      <c r="D146" s="223" t="s">
        <v>323</v>
      </c>
      <c r="E146" s="224"/>
      <c r="F146" s="224"/>
      <c r="G146" s="223" t="s">
        <v>19</v>
      </c>
      <c r="H146" s="225">
        <f>SUM(H112,H117,H122,H127,H132,H137)-H141</f>
        <v>0</v>
      </c>
      <c r="I146" s="171"/>
      <c r="J146" s="215"/>
      <c r="R146" s="231"/>
      <c r="S146" s="231"/>
    </row>
    <row r="147" spans="3:20" x14ac:dyDescent="0.25">
      <c r="C147" s="228"/>
      <c r="D147" s="229"/>
      <c r="E147" s="229"/>
      <c r="F147" s="229"/>
      <c r="G147" s="229"/>
      <c r="H147" s="229"/>
      <c r="I147" s="229"/>
      <c r="J147" s="230"/>
      <c r="R147" s="231"/>
      <c r="S147" s="231"/>
    </row>
    <row r="148" spans="3:20" x14ac:dyDescent="0.25">
      <c r="R148" s="231"/>
      <c r="S148" s="231"/>
    </row>
    <row r="149" spans="3:20" x14ac:dyDescent="0.25">
      <c r="R149" s="231"/>
      <c r="S149" s="231"/>
    </row>
    <row r="150" spans="3:20" x14ac:dyDescent="0.25">
      <c r="R150" s="231"/>
      <c r="S150" s="231"/>
    </row>
    <row r="151" spans="3:20" x14ac:dyDescent="0.25">
      <c r="D151" s="185" t="s">
        <v>295</v>
      </c>
      <c r="J151" s="203">
        <v>0</v>
      </c>
      <c r="K151" s="187" t="s">
        <v>11</v>
      </c>
      <c r="L151" s="206" t="str">
        <f>IF(OR($A$1&lt;1,$A$1&gt;7),0,HLOOKUP($A$1,TABLE,+AB63+1))</f>
        <v>*</v>
      </c>
      <c r="M151" s="164"/>
      <c r="N151" s="187" t="s">
        <v>388</v>
      </c>
      <c r="O151" s="189"/>
      <c r="P151" s="190" t="str">
        <f>IF(ISTEXT(+L151),"   N/A",ABS(+$L151-$J151))</f>
        <v xml:space="preserve">   N/A</v>
      </c>
      <c r="Q151" s="159"/>
      <c r="R151" s="191"/>
      <c r="S151" s="191"/>
    </row>
    <row r="152" spans="3:20" x14ac:dyDescent="0.25">
      <c r="D152" s="232" t="s">
        <v>296</v>
      </c>
      <c r="J152" s="189"/>
      <c r="K152" s="189"/>
      <c r="L152" s="206" t="str">
        <f>IF(OR($A$1&lt;1,$A$1&gt;7),0,HLOOKUP($A$1,TABLE,+AB64+1))</f>
        <v>*</v>
      </c>
      <c r="M152" s="164"/>
      <c r="N152" s="187" t="s">
        <v>374</v>
      </c>
      <c r="O152" s="189"/>
      <c r="P152" s="190" t="str">
        <f>IF(ISTEXT(+L152),"   N/A",ABS(+$L152-$J151))</f>
        <v xml:space="preserve">   N/A</v>
      </c>
      <c r="Q152" s="159"/>
      <c r="R152" s="500"/>
      <c r="S152" s="500"/>
    </row>
    <row r="153" spans="3:20" x14ac:dyDescent="0.25">
      <c r="R153" s="514"/>
      <c r="S153" s="514"/>
      <c r="T153" s="501"/>
    </row>
    <row r="154" spans="3:20" x14ac:dyDescent="0.25">
      <c r="R154" s="231"/>
      <c r="S154" s="231"/>
    </row>
    <row r="155" spans="3:20" x14ac:dyDescent="0.25">
      <c r="D155" s="233" t="s">
        <v>320</v>
      </c>
      <c r="J155" s="203">
        <v>0</v>
      </c>
      <c r="K155" s="187" t="s">
        <v>11</v>
      </c>
      <c r="L155" s="206">
        <f>IF(OR($A$1&lt;1,$A$1&gt;7),0,HLOOKUP($A$1,TABLE,+AB65+1))</f>
        <v>7.1</v>
      </c>
      <c r="M155" s="164"/>
      <c r="N155" s="187" t="s">
        <v>388</v>
      </c>
      <c r="O155" s="189"/>
      <c r="P155" s="190">
        <f>IF(ISTEXT(+L155),"   N/A",ABS(+$L155-$J155))</f>
        <v>7.1</v>
      </c>
      <c r="Q155" s="159"/>
      <c r="R155" s="191"/>
      <c r="S155" s="191"/>
    </row>
    <row r="156" spans="3:20" x14ac:dyDescent="0.25">
      <c r="D156" s="177" t="s">
        <v>285</v>
      </c>
      <c r="J156" s="189"/>
      <c r="K156" s="189"/>
      <c r="L156" s="206">
        <f>IF(OR($A$1&lt;1,$A$1&gt;7),0,HLOOKUP($A$1,TABLE,+AB66+1))</f>
        <v>23.599999999999998</v>
      </c>
      <c r="M156" s="164"/>
      <c r="N156" s="187" t="s">
        <v>374</v>
      </c>
      <c r="O156" s="189"/>
      <c r="P156" s="190">
        <f>IF(ISTEXT(+L156),"   N/A",ABS(+$L156-$J155))</f>
        <v>23.599999999999998</v>
      </c>
      <c r="Q156" s="159"/>
      <c r="R156" s="500"/>
      <c r="S156" s="500"/>
    </row>
    <row r="157" spans="3:20" x14ac:dyDescent="0.25">
      <c r="D157" s="234"/>
      <c r="J157" s="189"/>
      <c r="K157" s="189"/>
      <c r="L157" s="206"/>
      <c r="M157" s="164"/>
      <c r="N157" s="187"/>
      <c r="O157" s="189"/>
      <c r="P157" s="190"/>
      <c r="Q157" s="159"/>
      <c r="R157" s="192"/>
      <c r="S157" s="192"/>
    </row>
    <row r="158" spans="3:20" x14ac:dyDescent="0.25">
      <c r="D158" s="234"/>
      <c r="J158" s="189"/>
      <c r="K158" s="189"/>
      <c r="L158" s="206"/>
      <c r="M158" s="164"/>
      <c r="N158" s="187"/>
      <c r="O158" s="189"/>
      <c r="P158" s="190"/>
      <c r="Q158" s="159"/>
      <c r="R158" s="499"/>
      <c r="S158" s="499"/>
    </row>
    <row r="159" spans="3:20" x14ac:dyDescent="0.25">
      <c r="D159" s="233" t="s">
        <v>321</v>
      </c>
      <c r="J159" s="203">
        <v>0</v>
      </c>
      <c r="K159" s="187" t="s">
        <v>11</v>
      </c>
      <c r="L159" s="206">
        <f>IF(OR($A$1&lt;1,$A$1&gt;7),0,HLOOKUP($A$1,TABLE,+AB67+1))</f>
        <v>7.5</v>
      </c>
      <c r="M159" s="164"/>
      <c r="N159" s="187" t="s">
        <v>388</v>
      </c>
      <c r="O159" s="189"/>
      <c r="P159" s="190">
        <f>IF(ISTEXT(+L159),"   N/A",ABS(+$L159-$J159))</f>
        <v>7.5</v>
      </c>
      <c r="Q159" s="159"/>
      <c r="R159" s="191"/>
      <c r="S159" s="191"/>
    </row>
    <row r="160" spans="3:20" x14ac:dyDescent="0.25">
      <c r="D160" s="177" t="s">
        <v>286</v>
      </c>
      <c r="J160" s="189"/>
      <c r="K160" s="189"/>
      <c r="L160" s="206">
        <f>IF(OR($A$1&lt;1,$A$1&gt;7),0,HLOOKUP($A$1,TABLE,+AB68+1))</f>
        <v>23.599999999999998</v>
      </c>
      <c r="M160" s="164"/>
      <c r="N160" s="187" t="s">
        <v>374</v>
      </c>
      <c r="O160" s="189"/>
      <c r="P160" s="190">
        <f>IF(ISTEXT(+L160),"   N/A",ABS(+$L160-$J159))</f>
        <v>23.599999999999998</v>
      </c>
      <c r="Q160" s="159"/>
      <c r="R160" s="500"/>
      <c r="S160" s="500"/>
    </row>
    <row r="161" spans="4:19" x14ac:dyDescent="0.25">
      <c r="D161" s="234"/>
      <c r="J161" s="189"/>
      <c r="K161" s="189"/>
      <c r="L161" s="206"/>
      <c r="M161" s="164"/>
      <c r="N161" s="187"/>
      <c r="O161" s="189"/>
      <c r="P161" s="190"/>
      <c r="Q161" s="159"/>
      <c r="R161" s="192"/>
      <c r="S161" s="192"/>
    </row>
    <row r="162" spans="4:19" x14ac:dyDescent="0.25">
      <c r="D162" s="177"/>
      <c r="R162" s="231"/>
      <c r="S162" s="231"/>
    </row>
    <row r="163" spans="4:19" x14ac:dyDescent="0.25">
      <c r="D163" s="185" t="s">
        <v>287</v>
      </c>
      <c r="G163" s="217" t="s">
        <v>19</v>
      </c>
      <c r="H163" s="235">
        <v>0</v>
      </c>
      <c r="L163" s="153"/>
      <c r="P163" s="153"/>
      <c r="R163" s="231"/>
      <c r="S163" s="231"/>
    </row>
    <row r="164" spans="4:19" x14ac:dyDescent="0.25">
      <c r="D164" s="232" t="s">
        <v>478</v>
      </c>
      <c r="J164" s="203">
        <v>0</v>
      </c>
      <c r="K164" s="187" t="s">
        <v>11</v>
      </c>
      <c r="L164" s="206">
        <f>IF(OR($A$1&lt;1,$A$1&gt;7),0,HLOOKUP($A$1,TABLE,+AB69+1))</f>
        <v>-0.8</v>
      </c>
      <c r="M164" s="164"/>
      <c r="N164" s="187" t="s">
        <v>388</v>
      </c>
      <c r="O164" s="189"/>
      <c r="P164" s="190">
        <f>IF(ISTEXT(+L164),"   N/A",ABS(+$L164-$J164))</f>
        <v>0.8</v>
      </c>
      <c r="Q164" s="159"/>
      <c r="R164" s="191"/>
      <c r="S164" s="191"/>
    </row>
    <row r="165" spans="4:19" x14ac:dyDescent="0.25">
      <c r="D165" s="232" t="s">
        <v>288</v>
      </c>
      <c r="J165" s="189"/>
      <c r="K165" s="189"/>
      <c r="L165" s="206">
        <f>IF(OR($A$1&lt;1,$A$1&gt;7),0,HLOOKUP($A$1,TABLE,+AB70+1))</f>
        <v>43.505800000000001</v>
      </c>
      <c r="M165" s="164"/>
      <c r="N165" s="187" t="s">
        <v>374</v>
      </c>
      <c r="O165" s="189"/>
      <c r="P165" s="190">
        <f>IF(ISTEXT(+L165),"   N/A",ABS(+$L165-$J164))</f>
        <v>43.505800000000001</v>
      </c>
      <c r="Q165" s="159"/>
      <c r="R165" s="500"/>
      <c r="S165" s="500"/>
    </row>
    <row r="166" spans="4:19" x14ac:dyDescent="0.25">
      <c r="J166" s="189"/>
      <c r="K166" s="189"/>
      <c r="L166" s="206"/>
      <c r="M166" s="164"/>
      <c r="N166" s="187"/>
      <c r="O166" s="189"/>
      <c r="P166" s="190"/>
      <c r="Q166" s="159"/>
      <c r="R166" s="192"/>
      <c r="S166" s="192"/>
    </row>
    <row r="167" spans="4:19" x14ac:dyDescent="0.25">
      <c r="R167" s="231"/>
      <c r="S167" s="231"/>
    </row>
    <row r="168" spans="4:19" x14ac:dyDescent="0.25">
      <c r="D168" s="185" t="s">
        <v>289</v>
      </c>
      <c r="G168" s="217" t="s">
        <v>19</v>
      </c>
      <c r="H168" s="235">
        <v>0</v>
      </c>
      <c r="R168" s="231"/>
      <c r="S168" s="231"/>
    </row>
    <row r="169" spans="4:19" x14ac:dyDescent="0.25">
      <c r="D169" s="232" t="s">
        <v>290</v>
      </c>
      <c r="J169" s="203">
        <v>0</v>
      </c>
      <c r="K169" s="187" t="s">
        <v>11</v>
      </c>
      <c r="L169" s="206">
        <f>IF(OR($A$1&lt;1,$A$1&gt;7),0,HLOOKUP($A$1,TABLE,+AB71+1))</f>
        <v>-35.6</v>
      </c>
      <c r="M169" s="164"/>
      <c r="N169" s="187" t="s">
        <v>388</v>
      </c>
      <c r="O169" s="189"/>
      <c r="P169" s="190">
        <f>IF(ISTEXT(+L169),"   N/A",ABS(+$L169-$J169))</f>
        <v>35.6</v>
      </c>
      <c r="Q169" s="159"/>
      <c r="R169" s="191"/>
      <c r="S169" s="191"/>
    </row>
    <row r="170" spans="4:19" x14ac:dyDescent="0.25">
      <c r="D170" s="232" t="s">
        <v>291</v>
      </c>
      <c r="J170" s="189"/>
      <c r="K170" s="189"/>
      <c r="L170" s="206">
        <f>IF(OR($A$1&lt;1,$A$1&gt;7),0,HLOOKUP($A$1,TABLE,+AB72+1))</f>
        <v>-35.638100000000001</v>
      </c>
      <c r="M170" s="164"/>
      <c r="N170" s="187" t="s">
        <v>374</v>
      </c>
      <c r="O170" s="189"/>
      <c r="P170" s="190">
        <f>IF(ISTEXT(+L170),"   N/A",ABS(+$L170-$J169))</f>
        <v>35.638100000000001</v>
      </c>
      <c r="Q170" s="159"/>
      <c r="R170" s="500"/>
      <c r="S170" s="500"/>
    </row>
    <row r="171" spans="4:19" x14ac:dyDescent="0.25">
      <c r="J171" s="189"/>
      <c r="K171" s="189"/>
      <c r="L171" s="206"/>
      <c r="M171" s="164"/>
      <c r="N171" s="187"/>
      <c r="O171" s="189"/>
      <c r="P171" s="190"/>
      <c r="Q171" s="159"/>
      <c r="R171" s="192"/>
      <c r="S171" s="192"/>
    </row>
    <row r="172" spans="4:19" x14ac:dyDescent="0.25">
      <c r="R172" s="231"/>
      <c r="S172" s="231"/>
    </row>
    <row r="173" spans="4:19" x14ac:dyDescent="0.25">
      <c r="D173" s="185" t="s">
        <v>292</v>
      </c>
      <c r="G173" s="217" t="s">
        <v>19</v>
      </c>
      <c r="H173" s="235">
        <v>0</v>
      </c>
      <c r="R173" s="231"/>
      <c r="S173" s="231"/>
    </row>
    <row r="174" spans="4:19" x14ac:dyDescent="0.25">
      <c r="D174" s="232" t="s">
        <v>293</v>
      </c>
      <c r="J174" s="203">
        <v>0</v>
      </c>
      <c r="K174" s="187" t="s">
        <v>11</v>
      </c>
      <c r="L174" s="206">
        <f>IF(OR($A$1&lt;1,$A$1&gt;7),0,HLOOKUP($A$1,TABLE,+AB73+1))</f>
        <v>13.4</v>
      </c>
      <c r="M174" s="164"/>
      <c r="N174" s="187" t="s">
        <v>388</v>
      </c>
      <c r="O174" s="189"/>
      <c r="P174" s="190">
        <f>IF(ISTEXT(+L174),"   N/A",ABS(+$L174-$J174))</f>
        <v>13.4</v>
      </c>
      <c r="Q174" s="159"/>
      <c r="R174" s="191"/>
      <c r="S174" s="191"/>
    </row>
    <row r="175" spans="4:19" x14ac:dyDescent="0.25">
      <c r="D175" s="232" t="s">
        <v>294</v>
      </c>
      <c r="J175" s="189"/>
      <c r="K175" s="189"/>
      <c r="L175" s="206">
        <f>IF(OR($A$1&lt;1,$A$1&gt;7),0,HLOOKUP($A$1,TABLE,+AB74+1))</f>
        <v>19.265699999999999</v>
      </c>
      <c r="M175" s="164"/>
      <c r="N175" s="187" t="s">
        <v>374</v>
      </c>
      <c r="O175" s="189"/>
      <c r="P175" s="190">
        <f>IF(ISTEXT(+L175),"   N/A",ABS(+$L175-$J174))</f>
        <v>19.265699999999999</v>
      </c>
      <c r="Q175" s="159"/>
      <c r="R175" s="500"/>
      <c r="S175" s="500"/>
    </row>
    <row r="176" spans="4:19" x14ac:dyDescent="0.25">
      <c r="D176" s="233"/>
      <c r="J176" s="189"/>
      <c r="K176" s="189"/>
      <c r="L176" s="206"/>
      <c r="M176" s="164"/>
      <c r="N176" s="187"/>
      <c r="O176" s="189"/>
      <c r="P176" s="190"/>
      <c r="Q176" s="159"/>
      <c r="R176" s="192"/>
      <c r="S176" s="192"/>
    </row>
    <row r="177" spans="4:19" x14ac:dyDescent="0.25">
      <c r="D177" s="185" t="s">
        <v>400</v>
      </c>
      <c r="G177" s="217" t="s">
        <v>19</v>
      </c>
      <c r="H177" s="235">
        <v>0</v>
      </c>
      <c r="R177" s="231"/>
      <c r="S177" s="231"/>
    </row>
    <row r="178" spans="4:19" x14ac:dyDescent="0.25">
      <c r="D178" s="232" t="s">
        <v>401</v>
      </c>
      <c r="J178" s="203">
        <v>0</v>
      </c>
      <c r="K178" s="187" t="s">
        <v>11</v>
      </c>
      <c r="L178" s="206">
        <f>IF(OR($A$1&lt;1,$A$1&gt;7),0,HLOOKUP($A$1,TABLE,+AB75+1))</f>
        <v>0</v>
      </c>
      <c r="M178" s="164"/>
      <c r="N178" s="187" t="s">
        <v>388</v>
      </c>
      <c r="O178" s="189"/>
      <c r="P178" s="190">
        <f>IF(ISTEXT(+L178),"   N/A",ABS(+$L178-$J178))</f>
        <v>0</v>
      </c>
      <c r="Q178" s="159"/>
      <c r="R178" s="191"/>
      <c r="S178" s="191"/>
    </row>
    <row r="179" spans="4:19" x14ac:dyDescent="0.25">
      <c r="D179" s="232" t="s">
        <v>402</v>
      </c>
      <c r="J179" s="189"/>
      <c r="K179" s="189"/>
      <c r="L179" s="206">
        <f>IF(OR($A$1&lt;1,$A$1&gt;7),0,HLOOKUP($A$1,TABLE,+AB76+1))</f>
        <v>4.7618999999999998</v>
      </c>
      <c r="M179" s="164"/>
      <c r="N179" s="187" t="s">
        <v>374</v>
      </c>
      <c r="O179" s="189"/>
      <c r="P179" s="190">
        <f>IF(ISTEXT(+L179),"   N/A",ABS(+$L179-$J178))</f>
        <v>4.7618999999999998</v>
      </c>
      <c r="Q179" s="159"/>
      <c r="R179" s="500"/>
      <c r="S179" s="500"/>
    </row>
    <row r="180" spans="4:19" x14ac:dyDescent="0.25">
      <c r="D180" s="233"/>
      <c r="J180" s="189"/>
      <c r="K180" s="189"/>
      <c r="L180" s="206"/>
      <c r="M180" s="164"/>
      <c r="N180" s="187"/>
      <c r="O180" s="189"/>
      <c r="P180" s="190"/>
      <c r="Q180" s="159"/>
      <c r="R180" s="192"/>
      <c r="S180" s="192"/>
    </row>
    <row r="181" spans="4:19" x14ac:dyDescent="0.25">
      <c r="D181" s="233"/>
      <c r="J181" s="189"/>
      <c r="K181" s="189"/>
      <c r="L181" s="206"/>
      <c r="M181" s="164"/>
      <c r="N181" s="187"/>
      <c r="O181" s="189"/>
      <c r="P181" s="190"/>
      <c r="Q181" s="159"/>
      <c r="R181" s="192"/>
      <c r="S181" s="192"/>
    </row>
    <row r="182" spans="4:19" x14ac:dyDescent="0.25">
      <c r="D182" s="236" t="s">
        <v>297</v>
      </c>
      <c r="G182" s="217" t="s">
        <v>19</v>
      </c>
      <c r="H182" s="235">
        <v>0</v>
      </c>
      <c r="R182" s="231"/>
      <c r="S182" s="231"/>
    </row>
    <row r="183" spans="4:19" x14ac:dyDescent="0.25">
      <c r="D183" s="232" t="s">
        <v>298</v>
      </c>
      <c r="J183" s="203">
        <v>0</v>
      </c>
      <c r="K183" s="187" t="s">
        <v>11</v>
      </c>
      <c r="L183" s="206">
        <f>IF(OR($A$1&lt;1,$A$1&gt;7),0,HLOOKUP($A$1,TABLE,+AB77+1))</f>
        <v>8.1</v>
      </c>
      <c r="M183" s="164"/>
      <c r="N183" s="187" t="s">
        <v>388</v>
      </c>
      <c r="O183" s="189"/>
      <c r="P183" s="190">
        <f>IF(ISTEXT(+L183),"   N/A",ABS(+$L183-$J183))</f>
        <v>8.1</v>
      </c>
      <c r="Q183" s="159"/>
      <c r="R183" s="191"/>
      <c r="S183" s="191"/>
    </row>
    <row r="184" spans="4:19" x14ac:dyDescent="0.25">
      <c r="D184" s="232" t="s">
        <v>299</v>
      </c>
      <c r="J184" s="189"/>
      <c r="K184" s="189"/>
      <c r="L184" s="206">
        <f>IF(OR($A$1&lt;1,$A$1&gt;7),0,HLOOKUP($A$1,TABLE,+AB78+1))</f>
        <v>23.400000000000002</v>
      </c>
      <c r="M184" s="164"/>
      <c r="N184" s="187" t="s">
        <v>374</v>
      </c>
      <c r="O184" s="189"/>
      <c r="P184" s="190">
        <f>IF(ISTEXT(+L184),"   N/A",ABS(+$L184-$J183))</f>
        <v>23.400000000000002</v>
      </c>
      <c r="Q184" s="159"/>
      <c r="R184" s="500"/>
      <c r="S184" s="500"/>
    </row>
    <row r="185" spans="4:19" x14ac:dyDescent="0.25">
      <c r="D185" s="236"/>
      <c r="J185" s="189"/>
      <c r="K185" s="189"/>
      <c r="L185" s="206"/>
      <c r="M185" s="164"/>
      <c r="N185" s="187"/>
      <c r="O185" s="189"/>
      <c r="P185" s="190"/>
      <c r="Q185" s="159"/>
      <c r="R185" s="192"/>
      <c r="S185" s="192"/>
    </row>
    <row r="186" spans="4:19" x14ac:dyDescent="0.25">
      <c r="R186" s="231"/>
      <c r="S186" s="231"/>
    </row>
    <row r="187" spans="4:19" x14ac:dyDescent="0.25">
      <c r="D187" s="236" t="s">
        <v>247</v>
      </c>
      <c r="G187" s="217" t="s">
        <v>19</v>
      </c>
      <c r="H187" s="235">
        <v>0</v>
      </c>
      <c r="R187" s="231"/>
      <c r="S187" s="231"/>
    </row>
    <row r="188" spans="4:19" x14ac:dyDescent="0.25">
      <c r="D188" s="232" t="s">
        <v>300</v>
      </c>
      <c r="J188" s="203">
        <v>0</v>
      </c>
      <c r="K188" s="187" t="s">
        <v>11</v>
      </c>
      <c r="L188" s="206">
        <f>IF(OR($A$1&lt;1,$A$1&gt;7),0,HLOOKUP($A$1,TABLE,+AB79+1))</f>
        <v>8.5</v>
      </c>
      <c r="M188" s="164"/>
      <c r="N188" s="187" t="s">
        <v>388</v>
      </c>
      <c r="O188" s="189"/>
      <c r="P188" s="190">
        <f>IF(ISTEXT(+L188),"   N/A",ABS(+$L188-$J188))</f>
        <v>8.5</v>
      </c>
      <c r="Q188" s="159"/>
      <c r="R188" s="191"/>
      <c r="S188" s="191"/>
    </row>
    <row r="189" spans="4:19" x14ac:dyDescent="0.25">
      <c r="D189" s="232" t="s">
        <v>299</v>
      </c>
      <c r="J189" s="189"/>
      <c r="K189" s="189"/>
      <c r="L189" s="206">
        <f>IF(OR($A$1&lt;1,$A$1&gt;7),0,HLOOKUP($A$1,TABLE,+AB80+1))</f>
        <v>23.400000000000002</v>
      </c>
      <c r="M189" s="164"/>
      <c r="N189" s="187" t="s">
        <v>374</v>
      </c>
      <c r="O189" s="189"/>
      <c r="P189" s="190">
        <f>IF(ISTEXT(+L189),"   N/A",ABS(+$L189-$J188))</f>
        <v>23.400000000000002</v>
      </c>
      <c r="Q189" s="159"/>
      <c r="R189" s="500"/>
      <c r="S189" s="500"/>
    </row>
    <row r="190" spans="4:19" x14ac:dyDescent="0.25">
      <c r="J190" s="189"/>
      <c r="K190" s="189"/>
      <c r="L190" s="206"/>
      <c r="M190" s="164"/>
      <c r="N190" s="187"/>
      <c r="O190" s="189"/>
      <c r="P190" s="190"/>
      <c r="Q190" s="159"/>
      <c r="R190" s="176"/>
      <c r="S190" s="176"/>
    </row>
    <row r="64942" spans="18:19" x14ac:dyDescent="0.25">
      <c r="R64942" s="229"/>
      <c r="S64942" s="237"/>
    </row>
  </sheetData>
  <sheetProtection algorithmName="SHA-512" hashValue="t4BfVnzEso6eaTR7SXx26p9QTINvjaRlOB4Uv7iZcmBVe3ns7VvL3kI5mc7V3qZJUgR3RvkeZtNfE+IsAuTZeA==" saltValue="IBr06NOL0Cjh4+KqYb1Lmw==" spinCount="100000" sheet="1" objects="1" scenarios="1"/>
  <mergeCells count="4">
    <mergeCell ref="E3:M3"/>
    <mergeCell ref="O3:Q3"/>
    <mergeCell ref="L9:N9"/>
    <mergeCell ref="R10:S10"/>
  </mergeCells>
  <printOptions horizontalCentered="1" gridLinesSet="0"/>
  <pageMargins left="0.25" right="0.25" top="0.75" bottom="0.75" header="0.3" footer="0.3"/>
  <pageSetup scale="61" orientation="landscape" horizontalDpi="4294967292" r:id="rId1"/>
  <headerFooter>
    <oddFooter>&amp;C&amp;"-,Regular"Page &amp;P of &amp;N</oddFooter>
  </headerFooter>
  <rowBreaks count="3" manualBreakCount="3">
    <brk id="57" min="2" max="18" man="1"/>
    <brk id="102" max="16383" man="1"/>
    <brk id="147" min="2" max="18"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theme="6"/>
  </sheetPr>
  <dimension ref="A1:AS197"/>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5.75" x14ac:dyDescent="0.25"/>
  <cols>
    <col min="1" max="1" width="6.140625" style="252" customWidth="1"/>
    <col min="2" max="3" width="2.28515625" style="252" customWidth="1"/>
    <col min="4" max="4" width="11.42578125" style="252" customWidth="1"/>
    <col min="5" max="5" width="25.42578125" style="252" customWidth="1"/>
    <col min="6" max="6" width="4.42578125" style="252" customWidth="1"/>
    <col min="7" max="7" width="2.28515625" style="252" customWidth="1"/>
    <col min="8" max="8" width="19.42578125" style="252" customWidth="1"/>
    <col min="9" max="9" width="2.28515625" style="252" customWidth="1"/>
    <col min="10" max="10" width="9.85546875" style="252" customWidth="1"/>
    <col min="11" max="11" width="3.42578125" style="252" customWidth="1"/>
    <col min="12" max="12" width="14.7109375" style="252" customWidth="1"/>
    <col min="13" max="13" width="2.28515625" style="252" customWidth="1"/>
    <col min="14" max="14" width="14.7109375" style="252" customWidth="1"/>
    <col min="15" max="15" width="2.28515625" style="252" customWidth="1"/>
    <col min="16" max="16" width="14.7109375" style="643" customWidth="1"/>
    <col min="17" max="17" width="2.28515625" style="252" customWidth="1"/>
    <col min="18" max="18" width="12.42578125" style="643" customWidth="1"/>
    <col min="19" max="19" width="32" style="643" customWidth="1"/>
    <col min="20" max="20" width="12.42578125" style="257" customWidth="1"/>
    <col min="21" max="21" width="8.7109375" style="257" customWidth="1"/>
    <col min="22" max="22" width="8.7109375" style="776" customWidth="1"/>
    <col min="23" max="23" width="9.140625" style="776" customWidth="1"/>
    <col min="24" max="28" width="9.140625" style="863" customWidth="1"/>
    <col min="29" max="31" width="11.5703125" style="848" customWidth="1"/>
    <col min="32" max="34" width="13" style="848" customWidth="1"/>
    <col min="35" max="35" width="12.42578125" style="776"/>
    <col min="36" max="36" width="12.42578125" style="257"/>
    <col min="37" max="16384" width="12.42578125" style="252"/>
  </cols>
  <sheetData>
    <row r="1" spans="1:45" s="133" customFormat="1" ht="18.75" x14ac:dyDescent="0.3">
      <c r="A1" s="612">
        <f>rev_code</f>
        <v>1</v>
      </c>
      <c r="B1" s="591"/>
      <c r="C1" s="592"/>
      <c r="D1" s="593" t="s">
        <v>525</v>
      </c>
      <c r="E1" s="613"/>
      <c r="F1" s="613"/>
      <c r="G1" s="613"/>
      <c r="H1" s="613"/>
      <c r="I1" s="613"/>
      <c r="J1" s="613"/>
      <c r="K1" s="613"/>
      <c r="L1" s="613"/>
      <c r="M1" s="613"/>
      <c r="N1" s="613"/>
      <c r="O1" s="613"/>
      <c r="P1" s="637"/>
      <c r="Q1" s="613"/>
      <c r="R1" s="637"/>
      <c r="S1" s="644"/>
      <c r="T1" s="132"/>
      <c r="U1" s="132"/>
      <c r="V1" s="768"/>
      <c r="W1" s="768"/>
      <c r="X1" s="584"/>
      <c r="Y1" s="584"/>
      <c r="Z1" s="584"/>
      <c r="AA1" s="584"/>
      <c r="AB1" s="584"/>
      <c r="AC1" s="822"/>
      <c r="AD1" s="822"/>
      <c r="AE1" s="822"/>
      <c r="AF1" s="822"/>
      <c r="AG1" s="822"/>
      <c r="AH1" s="822"/>
      <c r="AI1" s="768"/>
      <c r="AJ1" s="132"/>
    </row>
    <row r="3" spans="1:45" s="133" customFormat="1" ht="18.75" x14ac:dyDescent="0.3">
      <c r="A3" s="127"/>
      <c r="B3" s="127"/>
      <c r="C3" s="128"/>
      <c r="D3" s="129" t="s">
        <v>0</v>
      </c>
      <c r="E3" s="811" t="str">
        <f>IF(agency="","",agency)</f>
        <v xml:space="preserve"> </v>
      </c>
      <c r="F3" s="811"/>
      <c r="G3" s="811"/>
      <c r="H3" s="811"/>
      <c r="I3" s="811"/>
      <c r="J3" s="811"/>
      <c r="K3" s="811"/>
      <c r="L3" s="811"/>
      <c r="M3" s="811"/>
      <c r="N3" s="130" t="s">
        <v>1</v>
      </c>
      <c r="O3" s="812" t="str">
        <f>IF(date="","",date)</f>
        <v xml:space="preserve"> </v>
      </c>
      <c r="P3" s="812"/>
      <c r="Q3" s="812"/>
      <c r="R3" s="645"/>
      <c r="S3" s="646"/>
      <c r="T3" s="132"/>
      <c r="U3" s="132"/>
      <c r="V3" s="768"/>
      <c r="W3" s="768"/>
      <c r="X3" s="584"/>
      <c r="Y3" s="584"/>
      <c r="Z3" s="584"/>
      <c r="AA3" s="584"/>
      <c r="AB3" s="584"/>
      <c r="AC3" s="822"/>
      <c r="AD3" s="822"/>
      <c r="AE3" s="822"/>
      <c r="AF3" s="822"/>
      <c r="AG3" s="822"/>
      <c r="AH3" s="822"/>
      <c r="AI3" s="768"/>
      <c r="AJ3" s="132"/>
    </row>
    <row r="4" spans="1:45" s="133" customFormat="1" ht="18.75" x14ac:dyDescent="0.3">
      <c r="A4" s="127"/>
      <c r="B4" s="127"/>
      <c r="C4" s="128"/>
      <c r="D4" s="129"/>
      <c r="E4" s="134"/>
      <c r="F4" s="134"/>
      <c r="G4" s="135"/>
      <c r="H4" s="135"/>
      <c r="I4" s="135"/>
      <c r="J4" s="135"/>
      <c r="K4" s="135"/>
      <c r="L4" s="135"/>
      <c r="M4" s="135"/>
      <c r="N4" s="130"/>
      <c r="O4" s="137"/>
      <c r="P4" s="638"/>
      <c r="Q4" s="135"/>
      <c r="R4" s="645"/>
      <c r="S4" s="646"/>
      <c r="T4" s="132"/>
      <c r="U4" s="132"/>
      <c r="V4" s="768"/>
      <c r="W4" s="768"/>
      <c r="X4" s="584"/>
      <c r="Y4" s="584"/>
      <c r="Z4" s="584"/>
      <c r="AA4" s="584"/>
      <c r="AB4" s="584"/>
      <c r="AC4" s="822"/>
      <c r="AD4" s="822"/>
      <c r="AE4" s="822"/>
      <c r="AF4" s="822"/>
      <c r="AG4" s="822"/>
      <c r="AH4" s="822"/>
      <c r="AI4" s="768"/>
      <c r="AJ4" s="132"/>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769"/>
      <c r="W5" s="769"/>
      <c r="X5" s="574"/>
      <c r="Y5" s="574"/>
      <c r="Z5" s="574"/>
      <c r="AA5" s="574"/>
      <c r="AB5" s="575"/>
      <c r="AC5" s="576"/>
      <c r="AD5" s="576"/>
      <c r="AE5" s="576"/>
      <c r="AF5" s="576"/>
      <c r="AG5" s="576"/>
      <c r="AH5" s="576"/>
      <c r="AI5" s="769"/>
      <c r="AJ5" s="516"/>
      <c r="AK5" s="516"/>
      <c r="AL5" s="516"/>
      <c r="AM5" s="516"/>
      <c r="AN5" s="516"/>
      <c r="AO5" s="516"/>
      <c r="AP5" s="516"/>
      <c r="AQ5" s="516"/>
      <c r="AR5" s="516"/>
      <c r="AS5" s="516"/>
    </row>
    <row r="6" spans="1:45" s="133" customFormat="1" ht="18.75" x14ac:dyDescent="0.3">
      <c r="B6" s="238"/>
      <c r="C6" s="128"/>
      <c r="D6" s="128"/>
      <c r="E6" s="128"/>
      <c r="F6" s="128"/>
      <c r="G6" s="128"/>
      <c r="H6" s="128"/>
      <c r="I6" s="128"/>
      <c r="J6" s="239"/>
      <c r="K6" s="239"/>
      <c r="L6" s="128"/>
      <c r="M6" s="128"/>
      <c r="N6" s="128"/>
      <c r="O6" s="128"/>
      <c r="P6" s="636"/>
      <c r="R6" s="646"/>
      <c r="S6" s="646"/>
      <c r="T6" s="132"/>
      <c r="U6" s="132"/>
      <c r="V6" s="768"/>
      <c r="W6" s="768"/>
      <c r="X6" s="584"/>
      <c r="Y6" s="584"/>
      <c r="Z6" s="584"/>
      <c r="AA6" s="584"/>
      <c r="AB6" s="584"/>
      <c r="AC6" s="822"/>
      <c r="AD6" s="822"/>
      <c r="AE6" s="822"/>
      <c r="AF6" s="822"/>
      <c r="AG6" s="822"/>
      <c r="AH6" s="822"/>
      <c r="AI6" s="768"/>
      <c r="AJ6" s="132"/>
    </row>
    <row r="7" spans="1:45" s="132" customFormat="1" ht="18.75" x14ac:dyDescent="0.3">
      <c r="A7" s="241"/>
      <c r="C7" s="241"/>
      <c r="D7" s="241"/>
      <c r="F7" s="614" t="s">
        <v>477</v>
      </c>
      <c r="G7" s="615"/>
      <c r="H7" s="616">
        <f>+NR</f>
        <v>0</v>
      </c>
      <c r="I7" s="617" t="s">
        <v>302</v>
      </c>
      <c r="J7" s="241"/>
      <c r="K7" s="241"/>
      <c r="L7" s="241"/>
      <c r="M7" s="241"/>
      <c r="N7" s="241"/>
      <c r="O7" s="241"/>
      <c r="P7" s="636"/>
      <c r="Q7" s="241"/>
      <c r="R7" s="636"/>
      <c r="S7" s="646"/>
      <c r="V7" s="768"/>
      <c r="W7" s="768"/>
      <c r="X7" s="584"/>
      <c r="Y7" s="584"/>
      <c r="Z7" s="584"/>
      <c r="AA7" s="584"/>
      <c r="AB7" s="584"/>
      <c r="AC7" s="822"/>
      <c r="AD7" s="822"/>
      <c r="AE7" s="822"/>
      <c r="AF7" s="822"/>
      <c r="AG7" s="822"/>
      <c r="AH7" s="822"/>
      <c r="AI7" s="768"/>
    </row>
    <row r="8" spans="1:45" s="133" customFormat="1" ht="18.75" x14ac:dyDescent="0.3">
      <c r="A8" s="128"/>
      <c r="C8" s="128"/>
      <c r="D8" s="128"/>
      <c r="F8" s="143"/>
      <c r="G8" s="143"/>
      <c r="H8" s="240"/>
      <c r="I8" s="128"/>
      <c r="J8" s="128"/>
      <c r="K8" s="128"/>
      <c r="L8" s="128"/>
      <c r="M8" s="128"/>
      <c r="N8" s="128"/>
      <c r="O8" s="128"/>
      <c r="P8" s="636"/>
      <c r="Q8" s="128"/>
      <c r="R8" s="636"/>
      <c r="S8" s="646"/>
      <c r="T8" s="132"/>
      <c r="U8" s="132"/>
      <c r="V8" s="768"/>
      <c r="W8" s="768"/>
      <c r="X8" s="584"/>
      <c r="Y8" s="584"/>
      <c r="Z8" s="584"/>
      <c r="AA8" s="584"/>
      <c r="AB8" s="584"/>
      <c r="AC8" s="822"/>
      <c r="AD8" s="822"/>
      <c r="AE8" s="822"/>
      <c r="AF8" s="822"/>
      <c r="AG8" s="822"/>
      <c r="AH8" s="822"/>
      <c r="AI8" s="768"/>
      <c r="AJ8" s="132"/>
    </row>
    <row r="9" spans="1:45" s="128" customFormat="1" ht="18.75" x14ac:dyDescent="0.3">
      <c r="H9" s="135" t="s">
        <v>109</v>
      </c>
      <c r="J9" s="238" t="s">
        <v>474</v>
      </c>
      <c r="L9" s="815" t="s">
        <v>3</v>
      </c>
      <c r="M9" s="815"/>
      <c r="N9" s="815"/>
      <c r="P9" s="633" t="s">
        <v>77</v>
      </c>
      <c r="Q9" s="634"/>
      <c r="R9" s="635"/>
      <c r="S9" s="636"/>
      <c r="T9" s="241"/>
      <c r="U9" s="241"/>
      <c r="V9" s="775"/>
      <c r="W9" s="775"/>
      <c r="X9" s="861"/>
      <c r="Y9" s="861"/>
      <c r="Z9" s="861"/>
      <c r="AA9" s="861"/>
      <c r="AB9" s="861"/>
      <c r="AC9" s="846"/>
      <c r="AD9" s="846"/>
      <c r="AE9" s="846"/>
      <c r="AF9" s="846"/>
      <c r="AG9" s="846"/>
      <c r="AH9" s="846"/>
      <c r="AI9" s="775"/>
      <c r="AJ9" s="241"/>
    </row>
    <row r="10" spans="1:45" s="128" customFormat="1" ht="18.75" x14ac:dyDescent="0.3">
      <c r="A10" s="242"/>
      <c r="C10" s="243" t="s">
        <v>473</v>
      </c>
      <c r="D10" s="244"/>
      <c r="E10" s="244"/>
      <c r="F10" s="245"/>
      <c r="G10" s="245"/>
      <c r="H10" s="30" t="s">
        <v>524</v>
      </c>
      <c r="I10" s="149"/>
      <c r="J10" s="243" t="s">
        <v>475</v>
      </c>
      <c r="L10" s="151" t="s">
        <v>110</v>
      </c>
      <c r="M10" s="141"/>
      <c r="N10" s="147" t="s">
        <v>7</v>
      </c>
      <c r="P10" s="632" t="s">
        <v>32</v>
      </c>
      <c r="Q10" s="634"/>
      <c r="R10" s="816" t="s">
        <v>108</v>
      </c>
      <c r="S10" s="816"/>
      <c r="T10" s="241"/>
      <c r="U10" s="241"/>
      <c r="V10" s="771"/>
      <c r="W10" s="771"/>
      <c r="X10" s="587"/>
      <c r="Y10" s="587"/>
      <c r="Z10" s="587"/>
      <c r="AA10" s="861"/>
      <c r="AB10" s="861"/>
      <c r="AC10" s="846"/>
      <c r="AD10" s="846"/>
      <c r="AE10" s="846"/>
      <c r="AF10" s="846"/>
      <c r="AG10" s="846"/>
      <c r="AH10" s="846"/>
      <c r="AI10" s="775"/>
      <c r="AJ10" s="241"/>
    </row>
    <row r="11" spans="1:45" s="133" customFormat="1" ht="18.75" x14ac:dyDescent="0.3">
      <c r="I11" s="246"/>
      <c r="J11" s="247"/>
      <c r="K11" s="247"/>
      <c r="L11" s="248"/>
      <c r="P11" s="639"/>
      <c r="Q11" s="127"/>
      <c r="R11" s="646"/>
      <c r="S11" s="646"/>
      <c r="T11" s="132"/>
      <c r="U11" s="132"/>
      <c r="V11" s="768"/>
      <c r="W11" s="768"/>
      <c r="X11" s="584"/>
      <c r="Y11" s="584"/>
      <c r="Z11" s="584"/>
      <c r="AA11" s="584"/>
      <c r="AB11" s="584"/>
      <c r="AC11" s="822"/>
      <c r="AD11" s="822"/>
      <c r="AE11" s="822"/>
      <c r="AF11" s="822"/>
      <c r="AG11" s="822"/>
      <c r="AH11" s="822"/>
      <c r="AI11" s="768"/>
      <c r="AJ11" s="132"/>
    </row>
    <row r="12" spans="1:45" s="133" customFormat="1" ht="18.75" x14ac:dyDescent="0.3">
      <c r="I12" s="246"/>
      <c r="J12" s="247"/>
      <c r="K12" s="247"/>
      <c r="L12" s="247"/>
      <c r="P12" s="639"/>
      <c r="Q12" s="127"/>
      <c r="R12" s="646"/>
      <c r="S12" s="646"/>
      <c r="T12" s="132"/>
      <c r="U12" s="132"/>
      <c r="V12" s="768"/>
      <c r="W12" s="768"/>
      <c r="X12" s="584"/>
      <c r="Y12" s="584"/>
      <c r="Z12" s="584"/>
      <c r="AA12" s="585"/>
      <c r="AB12" s="585"/>
      <c r="AC12" s="862" t="s">
        <v>10</v>
      </c>
      <c r="AD12" s="846">
        <v>1250</v>
      </c>
      <c r="AE12" s="846">
        <v>2500</v>
      </c>
      <c r="AF12" s="846">
        <v>5000</v>
      </c>
      <c r="AG12" s="862">
        <v>10000</v>
      </c>
      <c r="AH12" s="862" t="s">
        <v>94</v>
      </c>
      <c r="AI12" s="778"/>
      <c r="AJ12" s="132"/>
    </row>
    <row r="13" spans="1:45" s="133" customFormat="1" ht="18.75" x14ac:dyDescent="0.3">
      <c r="C13" s="758" t="s">
        <v>483</v>
      </c>
      <c r="D13" s="250"/>
      <c r="E13" s="250"/>
      <c r="F13" s="250"/>
      <c r="G13" s="250"/>
      <c r="H13" s="251"/>
      <c r="I13" s="246"/>
      <c r="J13" s="247"/>
      <c r="K13" s="247"/>
      <c r="L13" s="247"/>
      <c r="P13" s="639"/>
      <c r="Q13" s="127"/>
      <c r="R13" s="646"/>
      <c r="S13" s="646"/>
      <c r="T13" s="132"/>
      <c r="U13" s="132"/>
      <c r="V13" s="768"/>
      <c r="W13" s="768"/>
      <c r="X13" s="584"/>
      <c r="Y13" s="584"/>
      <c r="Z13" s="584"/>
      <c r="AA13" s="585"/>
      <c r="AB13" s="585"/>
      <c r="AC13" s="846">
        <v>1250</v>
      </c>
      <c r="AD13" s="846">
        <v>2500</v>
      </c>
      <c r="AE13" s="846">
        <v>5000</v>
      </c>
      <c r="AF13" s="846">
        <v>10000</v>
      </c>
      <c r="AG13" s="846">
        <v>25000</v>
      </c>
      <c r="AH13" s="846">
        <v>25000</v>
      </c>
      <c r="AI13" s="770"/>
      <c r="AJ13" s="132"/>
    </row>
    <row r="14" spans="1:45" x14ac:dyDescent="0.25">
      <c r="I14" s="253"/>
      <c r="J14" s="254"/>
      <c r="K14" s="255"/>
      <c r="L14" s="255"/>
      <c r="P14" s="640"/>
      <c r="Q14" s="256"/>
      <c r="Z14" s="853" t="s">
        <v>161</v>
      </c>
      <c r="AA14" s="853"/>
      <c r="AB14" s="588"/>
      <c r="AC14" s="854">
        <v>1</v>
      </c>
      <c r="AD14" s="854">
        <v>2</v>
      </c>
      <c r="AE14" s="854">
        <v>3</v>
      </c>
      <c r="AF14" s="854">
        <v>4</v>
      </c>
      <c r="AG14" s="854">
        <v>5</v>
      </c>
      <c r="AH14" s="854">
        <v>6</v>
      </c>
    </row>
    <row r="15" spans="1:45" x14ac:dyDescent="0.25">
      <c r="D15" s="258" t="s">
        <v>413</v>
      </c>
      <c r="G15" s="259" t="s">
        <v>19</v>
      </c>
      <c r="H15" s="260">
        <v>0</v>
      </c>
      <c r="I15" s="253"/>
      <c r="J15" s="261" t="e">
        <f>(H15/NR)*100</f>
        <v>#DIV/0!</v>
      </c>
      <c r="K15" s="262" t="s">
        <v>11</v>
      </c>
      <c r="L15" s="206">
        <f>IF(OR($A$1&lt;1,$A$1&gt;7),0,HLOOKUP($A$1,TABLE,+AB15+1))</f>
        <v>38.389400000000002</v>
      </c>
      <c r="N15" s="263" t="s">
        <v>12</v>
      </c>
      <c r="P15" s="640" t="e">
        <f>IF(ISTEXT(L15),"   N.A.",ABS(L15-J15))</f>
        <v>#DIV/0!</v>
      </c>
      <c r="Q15" s="256"/>
      <c r="R15" s="647"/>
      <c r="S15" s="647"/>
      <c r="Z15" s="860" t="s">
        <v>164</v>
      </c>
      <c r="AA15" s="844" t="s">
        <v>12</v>
      </c>
      <c r="AB15" s="863">
        <v>1</v>
      </c>
      <c r="AC15" s="848">
        <v>38.389400000000002</v>
      </c>
      <c r="AD15" s="848">
        <v>43.8</v>
      </c>
      <c r="AE15" s="848">
        <v>45.508500000000005</v>
      </c>
      <c r="AF15" s="848">
        <v>46.992400000000004</v>
      </c>
      <c r="AG15" s="848">
        <v>51.927700000000002</v>
      </c>
      <c r="AH15" s="848">
        <v>54.0246</v>
      </c>
      <c r="AI15" s="772"/>
    </row>
    <row r="16" spans="1:45" x14ac:dyDescent="0.25">
      <c r="D16" s="258"/>
      <c r="I16" s="253"/>
      <c r="J16" s="255"/>
      <c r="K16" s="255"/>
      <c r="L16" s="255"/>
      <c r="N16" s="263"/>
      <c r="P16" s="640"/>
      <c r="Q16" s="256"/>
      <c r="R16" s="648"/>
      <c r="S16" s="648"/>
      <c r="Z16" s="860" t="s">
        <v>165</v>
      </c>
      <c r="AA16" s="844" t="s">
        <v>12</v>
      </c>
      <c r="AB16" s="863">
        <v>2</v>
      </c>
      <c r="AC16" s="848">
        <v>2.6566999999999998</v>
      </c>
      <c r="AD16" s="848">
        <v>3.4000000000000004</v>
      </c>
      <c r="AE16" s="848">
        <v>2.6738999999999997</v>
      </c>
      <c r="AF16" s="848">
        <v>3.1405000000000003</v>
      </c>
      <c r="AG16" s="848">
        <v>1.7259</v>
      </c>
      <c r="AH16" s="848">
        <v>1.7209999999999999</v>
      </c>
      <c r="AI16" s="772"/>
    </row>
    <row r="17" spans="2:35" x14ac:dyDescent="0.25">
      <c r="D17" s="258" t="s">
        <v>213</v>
      </c>
      <c r="G17" s="259" t="s">
        <v>19</v>
      </c>
      <c r="H17" s="260">
        <v>0</v>
      </c>
      <c r="I17" s="253"/>
      <c r="J17" s="261" t="e">
        <f>(H17/NR)*100</f>
        <v>#DIV/0!</v>
      </c>
      <c r="K17" s="262" t="s">
        <v>11</v>
      </c>
      <c r="L17" s="206">
        <f>IF(OR($A$1&lt;1,$A$1&gt;7),0,HLOOKUP($A$1,TABLE,+AB16+1))</f>
        <v>2.6566999999999998</v>
      </c>
      <c r="N17" s="263" t="s">
        <v>12</v>
      </c>
      <c r="P17" s="640" t="e">
        <f>IF(ISTEXT(L17),"   N.A.",ABS(L17-J17))</f>
        <v>#DIV/0!</v>
      </c>
      <c r="Q17" s="256"/>
      <c r="R17" s="647"/>
      <c r="S17" s="647"/>
      <c r="Z17" s="860" t="s">
        <v>35</v>
      </c>
      <c r="AA17" s="844" t="s">
        <v>12</v>
      </c>
      <c r="AB17" s="863">
        <v>3</v>
      </c>
      <c r="AC17" s="848">
        <v>41.046100000000003</v>
      </c>
      <c r="AD17" s="848">
        <v>47.199999999999996</v>
      </c>
      <c r="AE17" s="848">
        <v>48.182399999999994</v>
      </c>
      <c r="AF17" s="848">
        <v>50.132899999999999</v>
      </c>
      <c r="AG17" s="848">
        <v>53.653500000000001</v>
      </c>
      <c r="AH17" s="848">
        <v>55.745599999999996</v>
      </c>
      <c r="AI17" s="772"/>
    </row>
    <row r="18" spans="2:35" x14ac:dyDescent="0.25">
      <c r="D18" s="258" t="s">
        <v>472</v>
      </c>
      <c r="I18" s="253"/>
      <c r="J18" s="255"/>
      <c r="K18" s="255"/>
      <c r="L18" s="206"/>
      <c r="N18" s="263"/>
      <c r="P18" s="640"/>
      <c r="Q18" s="256"/>
      <c r="R18" s="650"/>
      <c r="S18" s="650"/>
      <c r="Z18" s="860" t="s">
        <v>166</v>
      </c>
      <c r="AA18" s="844" t="s">
        <v>12</v>
      </c>
      <c r="AB18" s="863">
        <v>4</v>
      </c>
      <c r="AC18" s="848">
        <v>2.9765000000000001</v>
      </c>
      <c r="AD18" s="848">
        <v>3.3000000000000003</v>
      </c>
      <c r="AE18" s="848">
        <v>3.0054000000000003</v>
      </c>
      <c r="AF18" s="848">
        <v>3.0731999999999999</v>
      </c>
      <c r="AG18" s="848">
        <v>3.0171999999999999</v>
      </c>
      <c r="AH18" s="848">
        <v>3.1133000000000002</v>
      </c>
      <c r="AI18" s="772"/>
    </row>
    <row r="19" spans="2:35" x14ac:dyDescent="0.25">
      <c r="B19" s="264"/>
      <c r="C19" s="264"/>
      <c r="D19" s="265"/>
      <c r="E19" s="264"/>
      <c r="F19" s="264"/>
      <c r="G19" s="264"/>
      <c r="H19" s="264"/>
      <c r="I19" s="266"/>
      <c r="J19" s="267"/>
      <c r="K19" s="267"/>
      <c r="L19" s="267"/>
      <c r="M19" s="264"/>
      <c r="N19" s="268"/>
      <c r="O19" s="264"/>
      <c r="P19" s="640"/>
      <c r="Q19" s="264"/>
      <c r="R19" s="648"/>
      <c r="S19" s="648"/>
      <c r="Z19" s="860" t="s">
        <v>99</v>
      </c>
      <c r="AA19" s="844" t="s">
        <v>12</v>
      </c>
      <c r="AB19" s="863">
        <v>5</v>
      </c>
      <c r="AC19" s="848">
        <v>0.82699999999999996</v>
      </c>
      <c r="AD19" s="848">
        <v>1.2</v>
      </c>
      <c r="AE19" s="848">
        <v>1.9376999999999998</v>
      </c>
      <c r="AF19" s="848">
        <v>1.4609000000000001</v>
      </c>
      <c r="AG19" s="848">
        <v>1.8049999999999999</v>
      </c>
      <c r="AH19" s="848">
        <v>2.0004</v>
      </c>
      <c r="AI19" s="772"/>
    </row>
    <row r="20" spans="2:35" x14ac:dyDescent="0.25">
      <c r="B20" s="264"/>
      <c r="C20" s="264"/>
      <c r="D20" s="263" t="s">
        <v>35</v>
      </c>
      <c r="E20" s="259"/>
      <c r="F20" s="259"/>
      <c r="G20" s="259" t="s">
        <v>19</v>
      </c>
      <c r="H20" s="269">
        <f>+SUM(H15:H19)</f>
        <v>0</v>
      </c>
      <c r="I20" s="253"/>
      <c r="J20" s="261" t="e">
        <f>(H20/NR)*100</f>
        <v>#DIV/0!</v>
      </c>
      <c r="K20" s="262" t="s">
        <v>11</v>
      </c>
      <c r="L20" s="206">
        <f>IF(OR($A$1&lt;1,$A$1&gt;7),0,HLOOKUP($A$1,TABLE,+AB17+1))</f>
        <v>41.046100000000003</v>
      </c>
      <c r="N20" s="263" t="s">
        <v>12</v>
      </c>
      <c r="P20" s="640" t="e">
        <f>IF(ISTEXT(L20),"   N.A.",ABS(L20-J20))</f>
        <v>#DIV/0!</v>
      </c>
      <c r="Q20" s="256"/>
      <c r="R20" s="647"/>
      <c r="S20" s="647"/>
      <c r="Z20" s="860" t="s">
        <v>41</v>
      </c>
      <c r="AA20" s="844" t="s">
        <v>12</v>
      </c>
      <c r="AB20" s="863">
        <v>6</v>
      </c>
      <c r="AC20" s="848">
        <v>2.3687</v>
      </c>
      <c r="AD20" s="848">
        <v>3.2</v>
      </c>
      <c r="AE20" s="848">
        <v>3.7330000000000001</v>
      </c>
      <c r="AF20" s="848">
        <v>3.3645</v>
      </c>
      <c r="AG20" s="848">
        <v>3.2107999999999999</v>
      </c>
      <c r="AH20" s="848">
        <v>3.7476000000000003</v>
      </c>
      <c r="AI20" s="772"/>
    </row>
    <row r="21" spans="2:35" x14ac:dyDescent="0.25">
      <c r="B21" s="264"/>
      <c r="C21" s="264"/>
      <c r="H21" s="270"/>
      <c r="I21" s="253"/>
      <c r="J21" s="255"/>
      <c r="K21" s="255"/>
      <c r="L21" s="255"/>
      <c r="N21" s="263"/>
      <c r="P21" s="640"/>
      <c r="Q21" s="256"/>
      <c r="R21" s="648"/>
      <c r="S21" s="648"/>
      <c r="Z21" s="860" t="s">
        <v>48</v>
      </c>
      <c r="AA21" s="844" t="s">
        <v>12</v>
      </c>
      <c r="AB21" s="863">
        <v>7</v>
      </c>
      <c r="AC21" s="848">
        <v>0.30119999999999997</v>
      </c>
      <c r="AD21" s="848">
        <v>0.1</v>
      </c>
      <c r="AE21" s="848">
        <v>0.14080000000000001</v>
      </c>
      <c r="AF21" s="848">
        <v>0.1741</v>
      </c>
      <c r="AG21" s="848">
        <v>0.1497</v>
      </c>
      <c r="AH21" s="848">
        <v>0.20100000000000001</v>
      </c>
    </row>
    <row r="22" spans="2:35" x14ac:dyDescent="0.25">
      <c r="D22" s="258" t="s">
        <v>166</v>
      </c>
      <c r="G22" s="259" t="s">
        <v>19</v>
      </c>
      <c r="H22" s="260">
        <v>0</v>
      </c>
      <c r="I22" s="253"/>
      <c r="J22" s="261" t="e">
        <f>(H22/NR)*100</f>
        <v>#DIV/0!</v>
      </c>
      <c r="K22" s="262" t="s">
        <v>11</v>
      </c>
      <c r="L22" s="206">
        <f>IF(OR($A$1&lt;1,$A$1&gt;7),0,HLOOKUP($A$1,TABLE,+AB18+1))</f>
        <v>2.9765000000000001</v>
      </c>
      <c r="N22" s="263" t="s">
        <v>12</v>
      </c>
      <c r="P22" s="640" t="e">
        <f>IF(ISTEXT(L22),"   N.A.",ABS(L22-J22))</f>
        <v>#DIV/0!</v>
      </c>
      <c r="Q22" s="256"/>
      <c r="R22" s="647"/>
      <c r="S22" s="647"/>
      <c r="Z22" s="860" t="s">
        <v>131</v>
      </c>
      <c r="AA22" s="844" t="s">
        <v>12</v>
      </c>
      <c r="AB22" s="863">
        <v>8</v>
      </c>
      <c r="AC22" s="848">
        <v>6.4735000000000005</v>
      </c>
      <c r="AD22" s="848">
        <v>7.8</v>
      </c>
      <c r="AE22" s="848">
        <v>8.8169000000000004</v>
      </c>
      <c r="AF22" s="848">
        <v>8.0726999999999993</v>
      </c>
      <c r="AG22" s="848">
        <v>8.1827000000000005</v>
      </c>
      <c r="AH22" s="848">
        <v>9.0622999999999987</v>
      </c>
      <c r="AI22" s="772"/>
    </row>
    <row r="23" spans="2:35" x14ac:dyDescent="0.25">
      <c r="D23" s="258"/>
      <c r="I23" s="253"/>
      <c r="J23" s="255"/>
      <c r="K23" s="255"/>
      <c r="L23" s="255"/>
      <c r="N23" s="263"/>
      <c r="P23" s="640"/>
      <c r="Q23" s="256"/>
      <c r="R23" s="648"/>
      <c r="S23" s="648"/>
      <c r="Z23" s="860" t="s">
        <v>167</v>
      </c>
      <c r="AA23" s="844" t="s">
        <v>12</v>
      </c>
      <c r="AB23" s="863">
        <v>9</v>
      </c>
      <c r="AC23" s="848">
        <v>47.519600000000004</v>
      </c>
      <c r="AD23" s="848">
        <v>55.000000000000007</v>
      </c>
      <c r="AE23" s="848">
        <v>56.999299999999998</v>
      </c>
      <c r="AF23" s="848">
        <v>58.205600000000004</v>
      </c>
      <c r="AG23" s="848">
        <v>61.836199999999998</v>
      </c>
      <c r="AH23" s="848">
        <v>64.807899999999989</v>
      </c>
      <c r="AI23" s="772"/>
    </row>
    <row r="24" spans="2:35" x14ac:dyDescent="0.25">
      <c r="D24" s="258" t="s">
        <v>99</v>
      </c>
      <c r="G24" s="259" t="s">
        <v>19</v>
      </c>
      <c r="H24" s="260">
        <v>0</v>
      </c>
      <c r="I24" s="253"/>
      <c r="J24" s="261" t="e">
        <f>(H24/NR)*100</f>
        <v>#DIV/0!</v>
      </c>
      <c r="K24" s="262" t="s">
        <v>11</v>
      </c>
      <c r="L24" s="206">
        <f>IF(OR($A$1&lt;1,$A$1&gt;7),0,HLOOKUP($A$1,TABLE,+AB19+1))</f>
        <v>0.82699999999999996</v>
      </c>
      <c r="N24" s="263" t="s">
        <v>12</v>
      </c>
      <c r="P24" s="640" t="e">
        <f>IF(ISTEXT(L24),"   N.A.",ABS(L24-J24))</f>
        <v>#DIV/0!</v>
      </c>
      <c r="Q24" s="256"/>
      <c r="R24" s="647"/>
      <c r="S24" s="647"/>
      <c r="Z24" s="860" t="s">
        <v>168</v>
      </c>
      <c r="AA24" s="844" t="s">
        <v>12</v>
      </c>
      <c r="AB24" s="863">
        <v>10</v>
      </c>
      <c r="AC24" s="848">
        <v>0.9638000000000001</v>
      </c>
      <c r="AD24" s="848">
        <v>1.0999999999999999</v>
      </c>
      <c r="AE24" s="848">
        <v>1.2345999999999999</v>
      </c>
      <c r="AF24" s="848">
        <v>1.2371999999999999</v>
      </c>
      <c r="AG24" s="848">
        <v>1.3712</v>
      </c>
      <c r="AH24" s="848">
        <v>2.0681000000000003</v>
      </c>
      <c r="AI24" s="772"/>
    </row>
    <row r="25" spans="2:35" x14ac:dyDescent="0.25">
      <c r="D25" s="258"/>
      <c r="I25" s="253"/>
      <c r="J25" s="255"/>
      <c r="K25" s="255"/>
      <c r="L25" s="255"/>
      <c r="N25" s="263"/>
      <c r="P25" s="640"/>
      <c r="Q25" s="256"/>
      <c r="R25" s="648"/>
      <c r="S25" s="648"/>
      <c r="Z25" s="860" t="s">
        <v>414</v>
      </c>
      <c r="AA25" s="844" t="s">
        <v>12</v>
      </c>
      <c r="AB25" s="863">
        <v>11</v>
      </c>
      <c r="AC25" s="848">
        <v>0.79790000000000005</v>
      </c>
      <c r="AD25" s="848">
        <v>0.89999999999999991</v>
      </c>
      <c r="AE25" s="848">
        <v>0.61729999999999996</v>
      </c>
      <c r="AF25" s="848">
        <v>0.51529999999999998</v>
      </c>
      <c r="AG25" s="848">
        <v>0.436</v>
      </c>
      <c r="AH25" s="848">
        <v>0.59389999999999998</v>
      </c>
      <c r="AI25" s="772"/>
    </row>
    <row r="26" spans="2:35" x14ac:dyDescent="0.25">
      <c r="D26" s="258" t="s">
        <v>41</v>
      </c>
      <c r="G26" s="259" t="s">
        <v>19</v>
      </c>
      <c r="H26" s="260">
        <v>0</v>
      </c>
      <c r="I26" s="253"/>
      <c r="J26" s="261" t="e">
        <f>(H26/NR)*100</f>
        <v>#DIV/0!</v>
      </c>
      <c r="K26" s="262" t="s">
        <v>11</v>
      </c>
      <c r="L26" s="206">
        <f>IF(OR($A$1&lt;1,$A$1&gt;7),0,HLOOKUP($A$1,TABLE,+AB20+1))</f>
        <v>2.3687</v>
      </c>
      <c r="N26" s="263" t="s">
        <v>12</v>
      </c>
      <c r="P26" s="640" t="e">
        <f>IF(ISTEXT(L26),"   N.A.",ABS(L26-J26))</f>
        <v>#DIV/0!</v>
      </c>
      <c r="Q26" s="256"/>
      <c r="R26" s="647"/>
      <c r="S26" s="647"/>
      <c r="Z26" s="860" t="s">
        <v>169</v>
      </c>
      <c r="AA26" s="844" t="s">
        <v>12</v>
      </c>
      <c r="AB26" s="863">
        <v>12</v>
      </c>
      <c r="AC26" s="848">
        <v>2.4561999999999999</v>
      </c>
      <c r="AD26" s="848">
        <v>1.5</v>
      </c>
      <c r="AE26" s="848">
        <v>1.0548999999999999</v>
      </c>
      <c r="AF26" s="848">
        <v>1.3165</v>
      </c>
      <c r="AG26" s="848">
        <v>0.81390000000000007</v>
      </c>
      <c r="AH26" s="848">
        <v>0.90550000000000008</v>
      </c>
      <c r="AI26" s="772"/>
    </row>
    <row r="27" spans="2:35" x14ac:dyDescent="0.25">
      <c r="H27" s="270"/>
      <c r="I27" s="253"/>
      <c r="J27" s="255"/>
      <c r="K27" s="255"/>
      <c r="L27" s="206"/>
      <c r="N27" s="263"/>
      <c r="P27" s="640"/>
      <c r="Q27" s="256"/>
      <c r="R27" s="648"/>
      <c r="S27" s="648"/>
      <c r="Z27" s="860" t="s">
        <v>415</v>
      </c>
      <c r="AA27" s="844" t="s">
        <v>12</v>
      </c>
      <c r="AB27" s="863">
        <v>13</v>
      </c>
      <c r="AC27" s="848">
        <v>4.2179000000000002</v>
      </c>
      <c r="AD27" s="848">
        <v>3.5000000000000004</v>
      </c>
      <c r="AE27" s="848">
        <v>2.9068000000000001</v>
      </c>
      <c r="AF27" s="848">
        <v>3.069</v>
      </c>
      <c r="AG27" s="848">
        <v>2.6211000000000002</v>
      </c>
      <c r="AH27" s="848">
        <v>3.5673999999999997</v>
      </c>
      <c r="AI27" s="772"/>
    </row>
    <row r="28" spans="2:35" x14ac:dyDescent="0.25">
      <c r="D28" s="258" t="s">
        <v>48</v>
      </c>
      <c r="G28" s="259" t="s">
        <v>19</v>
      </c>
      <c r="H28" s="260">
        <v>0</v>
      </c>
      <c r="I28" s="253"/>
      <c r="J28" s="261" t="e">
        <f>(H28/NR)*100</f>
        <v>#DIV/0!</v>
      </c>
      <c r="K28" s="262" t="s">
        <v>11</v>
      </c>
      <c r="L28" s="206">
        <f>IF(OR($A$1&lt;1,$A$1&gt;7),0,HLOOKUP($A$1,TABLE,+AB21+1))</f>
        <v>0.30119999999999997</v>
      </c>
      <c r="N28" s="263" t="s">
        <v>12</v>
      </c>
      <c r="P28" s="640" t="e">
        <f>IF(ISTEXT(L28),"   N.A.",ABS(L28-J28))</f>
        <v>#DIV/0!</v>
      </c>
      <c r="Q28" s="256"/>
      <c r="R28" s="647"/>
      <c r="S28" s="647"/>
      <c r="Z28" s="860" t="s">
        <v>416</v>
      </c>
      <c r="AA28" s="844" t="s">
        <v>12</v>
      </c>
      <c r="AB28" s="863">
        <v>14</v>
      </c>
      <c r="AC28" s="848">
        <v>5.0427999999999997</v>
      </c>
      <c r="AD28" s="848">
        <v>4.7</v>
      </c>
      <c r="AE28" s="848">
        <v>3.9531999999999998</v>
      </c>
      <c r="AF28" s="848">
        <v>4.0238000000000005</v>
      </c>
      <c r="AG28" s="848">
        <v>3.7582999999999998</v>
      </c>
      <c r="AH28" s="848">
        <v>3.4539</v>
      </c>
    </row>
    <row r="29" spans="2:35" x14ac:dyDescent="0.25">
      <c r="H29" s="270"/>
      <c r="I29" s="253"/>
      <c r="J29" s="255"/>
      <c r="K29" s="255"/>
      <c r="L29" s="206"/>
      <c r="N29" s="263"/>
      <c r="P29" s="640"/>
      <c r="Q29" s="256"/>
      <c r="R29" s="648"/>
      <c r="S29" s="648"/>
      <c r="Z29" s="860" t="s">
        <v>417</v>
      </c>
      <c r="AA29" s="844" t="s">
        <v>12</v>
      </c>
      <c r="AB29" s="863">
        <v>15</v>
      </c>
      <c r="AC29" s="848">
        <v>0.25850000000000001</v>
      </c>
      <c r="AD29" s="848">
        <v>0.6</v>
      </c>
      <c r="AE29" s="848">
        <v>0.32299999999999995</v>
      </c>
      <c r="AF29" s="848">
        <v>0.41799999999999998</v>
      </c>
      <c r="AG29" s="848">
        <v>0.26069999999999999</v>
      </c>
      <c r="AH29" s="848">
        <v>0.41310000000000002</v>
      </c>
    </row>
    <row r="30" spans="2:35" x14ac:dyDescent="0.25">
      <c r="D30" s="263" t="s">
        <v>131</v>
      </c>
      <c r="E30" s="259"/>
      <c r="F30" s="259"/>
      <c r="G30" s="259" t="s">
        <v>19</v>
      </c>
      <c r="H30" s="269">
        <f>SUM(H22:H28)</f>
        <v>0</v>
      </c>
      <c r="I30" s="253"/>
      <c r="J30" s="261" t="e">
        <f>(H30/NR)*100</f>
        <v>#DIV/0!</v>
      </c>
      <c r="K30" s="262" t="s">
        <v>11</v>
      </c>
      <c r="L30" s="206">
        <f>IF(OR($A$1&lt;1,$A$1&gt;7),0,HLOOKUP($A$1,TABLE,+AB22+1))</f>
        <v>6.4735000000000005</v>
      </c>
      <c r="M30" s="271"/>
      <c r="N30" s="263" t="s">
        <v>12</v>
      </c>
      <c r="P30" s="640" t="e">
        <f>IF(ISTEXT(L30),"   N.A.",ABS(L30-J30))</f>
        <v>#DIV/0!</v>
      </c>
      <c r="Q30" s="256"/>
      <c r="R30" s="647"/>
      <c r="S30" s="647"/>
      <c r="Z30" s="860" t="s">
        <v>418</v>
      </c>
      <c r="AA30" s="844" t="s">
        <v>12</v>
      </c>
      <c r="AB30" s="863">
        <v>16</v>
      </c>
      <c r="AC30" s="848">
        <v>3.5297000000000001</v>
      </c>
      <c r="AD30" s="848">
        <v>2.9000000000000004</v>
      </c>
      <c r="AE30" s="848">
        <v>2.7338999999999998</v>
      </c>
      <c r="AF30" s="848">
        <v>2.3913000000000002</v>
      </c>
      <c r="AG30" s="848">
        <v>2.6375999999999999</v>
      </c>
      <c r="AH30" s="848">
        <v>2.2419000000000002</v>
      </c>
    </row>
    <row r="31" spans="2:35" x14ac:dyDescent="0.25">
      <c r="I31" s="253"/>
      <c r="J31" s="255"/>
      <c r="K31" s="255"/>
      <c r="L31" s="206"/>
      <c r="N31" s="263"/>
      <c r="P31" s="640"/>
      <c r="Q31" s="256"/>
      <c r="R31" s="648"/>
      <c r="S31" s="648"/>
      <c r="Z31" s="860" t="s">
        <v>36</v>
      </c>
      <c r="AA31" s="844" t="s">
        <v>12</v>
      </c>
      <c r="AB31" s="863">
        <v>17</v>
      </c>
      <c r="AC31" s="848">
        <v>0.93640000000000012</v>
      </c>
      <c r="AD31" s="848">
        <v>0.6</v>
      </c>
      <c r="AE31" s="848">
        <v>0.5796</v>
      </c>
      <c r="AF31" s="848">
        <v>0.49540000000000001</v>
      </c>
      <c r="AG31" s="848">
        <v>0.48430000000000001</v>
      </c>
      <c r="AH31" s="848">
        <v>0.46550000000000002</v>
      </c>
    </row>
    <row r="32" spans="2:35" x14ac:dyDescent="0.25">
      <c r="D32" s="263" t="s">
        <v>484</v>
      </c>
      <c r="G32" s="259" t="s">
        <v>19</v>
      </c>
      <c r="H32" s="272">
        <f>SUM(H30+H20)</f>
        <v>0</v>
      </c>
      <c r="I32" s="253"/>
      <c r="J32" s="261" t="e">
        <f>(H32/NR)*100</f>
        <v>#DIV/0!</v>
      </c>
      <c r="K32" s="262" t="s">
        <v>11</v>
      </c>
      <c r="L32" s="206">
        <f>IF(OR($A$1&lt;1,$A$1&gt;7),0,HLOOKUP($A$1,TABLE,+AB23+1))</f>
        <v>47.519600000000004</v>
      </c>
      <c r="N32" s="263" t="s">
        <v>12</v>
      </c>
      <c r="P32" s="640" t="e">
        <f>IF(ISTEXT(L32),"   N.A.",ABS(L32-J32))</f>
        <v>#DIV/0!</v>
      </c>
      <c r="Q32" s="256"/>
      <c r="R32" s="647"/>
      <c r="S32" s="647"/>
      <c r="Z32" s="860" t="s">
        <v>37</v>
      </c>
      <c r="AA32" s="844" t="s">
        <v>12</v>
      </c>
      <c r="AB32" s="863">
        <v>18</v>
      </c>
      <c r="AC32" s="848">
        <v>0.23749999999999999</v>
      </c>
      <c r="AD32" s="848">
        <v>0.2</v>
      </c>
      <c r="AE32" s="848">
        <v>0.2382</v>
      </c>
      <c r="AF32" s="848">
        <v>0.22120000000000001</v>
      </c>
      <c r="AG32" s="848">
        <v>0.15759999999999999</v>
      </c>
      <c r="AH32" s="848">
        <v>0.18590000000000001</v>
      </c>
    </row>
    <row r="33" spans="3:35" x14ac:dyDescent="0.25">
      <c r="I33" s="253"/>
      <c r="J33" s="255"/>
      <c r="K33" s="255"/>
      <c r="L33" s="206"/>
      <c r="P33" s="640"/>
      <c r="Q33" s="256"/>
      <c r="R33" s="648"/>
      <c r="S33" s="648"/>
      <c r="Z33" s="860" t="s">
        <v>170</v>
      </c>
      <c r="AA33" s="844" t="s">
        <v>12</v>
      </c>
      <c r="AB33" s="863">
        <v>19</v>
      </c>
      <c r="AC33" s="848">
        <v>1.1853</v>
      </c>
      <c r="AD33" s="848">
        <v>0.8</v>
      </c>
      <c r="AE33" s="848">
        <v>0.80420000000000003</v>
      </c>
      <c r="AF33" s="848">
        <v>0.56030000000000002</v>
      </c>
      <c r="AG33" s="848">
        <v>0.49730000000000002</v>
      </c>
      <c r="AH33" s="848">
        <v>0.41689999999999999</v>
      </c>
      <c r="AI33" s="772"/>
    </row>
    <row r="34" spans="3:35" ht="18.75" x14ac:dyDescent="0.3">
      <c r="C34" s="758" t="s">
        <v>485</v>
      </c>
      <c r="D34" s="273"/>
      <c r="E34" s="273"/>
      <c r="F34" s="273"/>
      <c r="G34" s="273"/>
      <c r="H34" s="273"/>
      <c r="I34" s="253"/>
      <c r="J34" s="255"/>
      <c r="K34" s="255"/>
      <c r="L34" s="206"/>
      <c r="P34" s="640"/>
      <c r="Q34" s="256"/>
      <c r="R34" s="648"/>
      <c r="S34" s="648"/>
      <c r="Z34" s="860" t="s">
        <v>171</v>
      </c>
      <c r="AA34" s="844" t="s">
        <v>12</v>
      </c>
      <c r="AB34" s="863">
        <v>20</v>
      </c>
      <c r="AC34" s="848">
        <v>1.2842</v>
      </c>
      <c r="AD34" s="848">
        <v>0.89999999999999991</v>
      </c>
      <c r="AE34" s="848">
        <v>0.80459999999999998</v>
      </c>
      <c r="AF34" s="848">
        <v>0.86680000000000001</v>
      </c>
      <c r="AG34" s="848">
        <v>0.8630000000000001</v>
      </c>
      <c r="AH34" s="848">
        <v>0.6966</v>
      </c>
      <c r="AI34" s="772"/>
    </row>
    <row r="35" spans="3:35" x14ac:dyDescent="0.25">
      <c r="I35" s="253"/>
      <c r="J35" s="255"/>
      <c r="K35" s="255"/>
      <c r="L35" s="206"/>
      <c r="P35" s="640"/>
      <c r="Q35" s="256"/>
      <c r="R35" s="648"/>
      <c r="S35" s="648"/>
      <c r="Z35" s="860" t="s">
        <v>172</v>
      </c>
      <c r="AA35" s="844" t="s">
        <v>12</v>
      </c>
      <c r="AB35" s="863">
        <v>21</v>
      </c>
      <c r="AC35" s="848">
        <v>0.52629999999999999</v>
      </c>
      <c r="AD35" s="848">
        <v>0.3</v>
      </c>
      <c r="AE35" s="848">
        <v>0.38490000000000002</v>
      </c>
      <c r="AF35" s="848">
        <v>0.30909999999999999</v>
      </c>
      <c r="AG35" s="848">
        <v>0.33029999999999998</v>
      </c>
      <c r="AH35" s="848">
        <v>0.37380000000000002</v>
      </c>
      <c r="AI35" s="772"/>
    </row>
    <row r="36" spans="3:35" x14ac:dyDescent="0.25">
      <c r="D36" s="263" t="s">
        <v>66</v>
      </c>
      <c r="G36" s="259" t="s">
        <v>19</v>
      </c>
      <c r="H36" s="260">
        <v>0</v>
      </c>
      <c r="I36" s="253"/>
      <c r="J36" s="261" t="e">
        <f>(H36/NR)*100</f>
        <v>#DIV/0!</v>
      </c>
      <c r="K36" s="262" t="s">
        <v>11</v>
      </c>
      <c r="L36" s="206">
        <f>IF(OR($A$1&lt;1,$A$1&gt;7),0,HLOOKUP($A$1,TABLE,+AB24+1))</f>
        <v>0.9638000000000001</v>
      </c>
      <c r="N36" s="263" t="s">
        <v>12</v>
      </c>
      <c r="P36" s="640" t="e">
        <f>IF(ISTEXT(L36),"   N.A.",ABS(L36-J36))</f>
        <v>#DIV/0!</v>
      </c>
      <c r="Q36" s="256"/>
      <c r="R36" s="647"/>
      <c r="S36" s="647"/>
      <c r="Z36" s="860" t="s">
        <v>41</v>
      </c>
      <c r="AA36" s="844" t="s">
        <v>12</v>
      </c>
      <c r="AB36" s="863">
        <v>22</v>
      </c>
      <c r="AC36" s="848">
        <v>1.6049</v>
      </c>
      <c r="AD36" s="848">
        <v>1.3</v>
      </c>
      <c r="AE36" s="848">
        <v>1.214</v>
      </c>
      <c r="AF36" s="848">
        <v>1.1708000000000001</v>
      </c>
      <c r="AG36" s="848">
        <v>1.085</v>
      </c>
      <c r="AH36" s="848">
        <v>1.0616999999999999</v>
      </c>
      <c r="AI36" s="772"/>
    </row>
    <row r="37" spans="3:35" x14ac:dyDescent="0.25">
      <c r="I37" s="253"/>
      <c r="J37" s="255"/>
      <c r="K37" s="255"/>
      <c r="L37" s="206"/>
      <c r="N37" s="263"/>
      <c r="P37" s="640"/>
      <c r="Q37" s="256"/>
      <c r="R37" s="648"/>
      <c r="S37" s="648"/>
      <c r="Z37" s="860" t="s">
        <v>173</v>
      </c>
      <c r="AA37" s="844" t="s">
        <v>12</v>
      </c>
      <c r="AB37" s="863">
        <v>23</v>
      </c>
      <c r="AC37" s="848">
        <v>1.0124</v>
      </c>
      <c r="AD37" s="848">
        <v>0.70000000000000007</v>
      </c>
      <c r="AE37" s="848">
        <v>0.83079999999999998</v>
      </c>
      <c r="AF37" s="848">
        <v>0.84930000000000005</v>
      </c>
      <c r="AG37" s="848">
        <v>0.7985000000000001</v>
      </c>
      <c r="AH37" s="848">
        <v>1.0677000000000001</v>
      </c>
    </row>
    <row r="38" spans="3:35" x14ac:dyDescent="0.25">
      <c r="D38" s="263" t="s">
        <v>408</v>
      </c>
      <c r="G38" s="259" t="s">
        <v>19</v>
      </c>
      <c r="H38" s="260">
        <v>0</v>
      </c>
      <c r="I38" s="253"/>
      <c r="J38" s="261" t="e">
        <f>(H38/NR)*100</f>
        <v>#DIV/0!</v>
      </c>
      <c r="K38" s="262" t="s">
        <v>11</v>
      </c>
      <c r="L38" s="206">
        <f>IF(OR($A$1&lt;1,$A$1&gt;7),0,HLOOKUP($A$1,TABLE,+AB25+1))</f>
        <v>0.79790000000000005</v>
      </c>
      <c r="N38" s="263" t="s">
        <v>12</v>
      </c>
      <c r="P38" s="640" t="e">
        <f>IF(ISTEXT(L38),"   N.A.",ABS(L38-J38))</f>
        <v>#DIV/0!</v>
      </c>
      <c r="Q38" s="256"/>
      <c r="R38" s="647"/>
      <c r="S38" s="647"/>
      <c r="Z38" s="860" t="s">
        <v>174</v>
      </c>
      <c r="AA38" s="844" t="s">
        <v>12</v>
      </c>
      <c r="AB38" s="863">
        <v>24</v>
      </c>
      <c r="AC38" s="848">
        <v>0</v>
      </c>
      <c r="AD38" s="848">
        <v>0</v>
      </c>
      <c r="AE38" s="848">
        <v>7.0900000000000005E-2</v>
      </c>
      <c r="AF38" s="848">
        <v>0.06</v>
      </c>
      <c r="AG38" s="848">
        <v>6.3500000000000001E-2</v>
      </c>
      <c r="AH38" s="848">
        <v>8.0599999999999991E-2</v>
      </c>
      <c r="AI38" s="772"/>
    </row>
    <row r="39" spans="3:35" x14ac:dyDescent="0.25">
      <c r="I39" s="253"/>
      <c r="J39" s="255"/>
      <c r="K39" s="255"/>
      <c r="L39" s="206"/>
      <c r="P39" s="640"/>
      <c r="Q39" s="256"/>
      <c r="R39" s="648"/>
      <c r="S39" s="648"/>
      <c r="Z39" s="860" t="s">
        <v>43</v>
      </c>
      <c r="AA39" s="844" t="s">
        <v>12</v>
      </c>
      <c r="AB39" s="863">
        <v>25</v>
      </c>
      <c r="AC39" s="848">
        <v>0.25850000000000001</v>
      </c>
      <c r="AD39" s="848">
        <v>1</v>
      </c>
      <c r="AE39" s="848">
        <v>0.39639999999999997</v>
      </c>
      <c r="AF39" s="848">
        <v>0.67190000000000005</v>
      </c>
      <c r="AG39" s="848">
        <v>1.4446999999999999</v>
      </c>
      <c r="AH39" s="848">
        <v>1.3475000000000001</v>
      </c>
      <c r="AI39" s="772"/>
    </row>
    <row r="40" spans="3:35" x14ac:dyDescent="0.25">
      <c r="D40" s="263" t="s">
        <v>67</v>
      </c>
      <c r="G40" s="259" t="s">
        <v>19</v>
      </c>
      <c r="H40" s="260">
        <v>0</v>
      </c>
      <c r="I40" s="253"/>
      <c r="J40" s="261" t="e">
        <f>(H40/NR)*100</f>
        <v>#DIV/0!</v>
      </c>
      <c r="K40" s="262" t="s">
        <v>11</v>
      </c>
      <c r="L40" s="206">
        <f>IF(OR($A$1&lt;1,$A$1&gt;7),0,HLOOKUP($A$1,TABLE,+AB26+1))</f>
        <v>2.4561999999999999</v>
      </c>
      <c r="N40" s="263" t="s">
        <v>12</v>
      </c>
      <c r="P40" s="640" t="e">
        <f>IF(ISTEXT(L40),"   N.A.",ABS(L40-J40))</f>
        <v>#DIV/0!</v>
      </c>
      <c r="Q40" s="256"/>
      <c r="R40" s="647"/>
      <c r="S40" s="647"/>
      <c r="Z40" s="860" t="s">
        <v>175</v>
      </c>
      <c r="AA40" s="844" t="s">
        <v>12</v>
      </c>
      <c r="AB40" s="863">
        <v>26</v>
      </c>
      <c r="AC40" s="848">
        <v>0.37059999999999998</v>
      </c>
      <c r="AD40" s="848">
        <v>0.4</v>
      </c>
      <c r="AE40" s="848">
        <v>0.40210000000000001</v>
      </c>
      <c r="AF40" s="848">
        <v>0.3407</v>
      </c>
      <c r="AG40" s="848">
        <v>0.2928</v>
      </c>
      <c r="AH40" s="848">
        <v>0.35020000000000001</v>
      </c>
      <c r="AI40" s="772"/>
    </row>
    <row r="41" spans="3:35" x14ac:dyDescent="0.25">
      <c r="I41" s="253"/>
      <c r="J41" s="255"/>
      <c r="K41" s="255"/>
      <c r="L41" s="206"/>
      <c r="P41" s="640"/>
      <c r="Q41" s="256"/>
      <c r="R41" s="648"/>
      <c r="S41" s="648"/>
      <c r="Z41" s="860" t="s">
        <v>163</v>
      </c>
      <c r="AA41" s="844" t="s">
        <v>12</v>
      </c>
      <c r="AB41" s="863">
        <v>27</v>
      </c>
      <c r="AC41" s="848">
        <v>0.20830000000000001</v>
      </c>
      <c r="AD41" s="848">
        <v>0.6</v>
      </c>
      <c r="AE41" s="848">
        <v>0.20549999999999999</v>
      </c>
      <c r="AF41" s="848">
        <v>0.26950000000000002</v>
      </c>
      <c r="AG41" s="848">
        <v>0.191</v>
      </c>
      <c r="AH41" s="848">
        <v>0.27160000000000001</v>
      </c>
      <c r="AI41" s="772"/>
    </row>
    <row r="42" spans="3:35" x14ac:dyDescent="0.25">
      <c r="D42" s="263" t="s">
        <v>486</v>
      </c>
      <c r="G42" s="259" t="s">
        <v>19</v>
      </c>
      <c r="H42" s="269">
        <f>+H36+H38+H40</f>
        <v>0</v>
      </c>
      <c r="I42" s="253"/>
      <c r="J42" s="261" t="e">
        <f>(H42/NR)*100</f>
        <v>#DIV/0!</v>
      </c>
      <c r="K42" s="262" t="s">
        <v>11</v>
      </c>
      <c r="L42" s="206">
        <f>IF(OR($A$1&lt;1,$A$1&gt;7),0,HLOOKUP($A$1,TABLE,+AB27+1))</f>
        <v>4.2179000000000002</v>
      </c>
      <c r="N42" s="263" t="s">
        <v>12</v>
      </c>
      <c r="P42" s="640" t="e">
        <f>IF(ISTEXT(L42),"   N.A.",ABS(L42-J42))</f>
        <v>#DIV/0!</v>
      </c>
      <c r="Q42" s="256"/>
      <c r="R42" s="647"/>
      <c r="S42" s="647"/>
      <c r="Z42" s="860" t="s">
        <v>419</v>
      </c>
      <c r="AA42" s="844" t="s">
        <v>12</v>
      </c>
      <c r="AB42" s="863">
        <v>28</v>
      </c>
      <c r="AC42" s="848">
        <v>16.401299999999999</v>
      </c>
      <c r="AD42" s="848">
        <v>15.1</v>
      </c>
      <c r="AE42" s="848">
        <v>12.8756</v>
      </c>
      <c r="AF42" s="848">
        <v>12.601200000000002</v>
      </c>
      <c r="AG42" s="848">
        <v>12.8438</v>
      </c>
      <c r="AH42" s="848">
        <v>12.337199999999999</v>
      </c>
    </row>
    <row r="43" spans="3:35" x14ac:dyDescent="0.25">
      <c r="I43" s="253"/>
      <c r="J43" s="255"/>
      <c r="K43" s="255"/>
      <c r="L43" s="206"/>
      <c r="P43" s="640"/>
      <c r="Q43" s="256"/>
      <c r="R43" s="648"/>
      <c r="S43" s="648"/>
      <c r="Z43" s="860" t="s">
        <v>412</v>
      </c>
      <c r="AA43" s="844" t="s">
        <v>12</v>
      </c>
      <c r="AB43" s="863">
        <v>29</v>
      </c>
      <c r="AC43" s="848">
        <v>1.1055000000000001</v>
      </c>
      <c r="AD43" s="848">
        <v>0.6</v>
      </c>
      <c r="AE43" s="848">
        <v>1.0105999999999999</v>
      </c>
      <c r="AF43" s="848">
        <v>0.66139999999999999</v>
      </c>
      <c r="AG43" s="848">
        <v>0.98499999999999999</v>
      </c>
      <c r="AH43" s="848">
        <v>0.98980000000000001</v>
      </c>
      <c r="AI43" s="772"/>
    </row>
    <row r="44" spans="3:35" ht="18.75" x14ac:dyDescent="0.3">
      <c r="C44" s="758" t="s">
        <v>487</v>
      </c>
      <c r="D44" s="273"/>
      <c r="E44" s="273"/>
      <c r="F44" s="273"/>
      <c r="G44" s="273"/>
      <c r="H44" s="273"/>
      <c r="I44" s="253"/>
      <c r="J44" s="255"/>
      <c r="K44" s="255"/>
      <c r="L44" s="206"/>
      <c r="P44" s="640"/>
      <c r="Q44" s="256"/>
      <c r="R44" s="648"/>
      <c r="S44" s="648"/>
      <c r="Z44" s="860" t="s">
        <v>45</v>
      </c>
      <c r="AA44" s="844" t="s">
        <v>12</v>
      </c>
      <c r="AB44" s="863">
        <v>30</v>
      </c>
      <c r="AC44" s="848">
        <v>0</v>
      </c>
      <c r="AD44" s="848">
        <v>0</v>
      </c>
      <c r="AE44" s="848">
        <v>0</v>
      </c>
      <c r="AF44" s="848">
        <v>0</v>
      </c>
      <c r="AG44" s="848">
        <v>0</v>
      </c>
      <c r="AH44" s="848">
        <v>0</v>
      </c>
      <c r="AI44" s="772"/>
    </row>
    <row r="45" spans="3:35" x14ac:dyDescent="0.25">
      <c r="I45" s="253"/>
      <c r="J45" s="255"/>
      <c r="K45" s="255"/>
      <c r="L45" s="206"/>
      <c r="P45" s="640"/>
      <c r="Q45" s="256"/>
      <c r="R45" s="648"/>
      <c r="S45" s="648"/>
      <c r="Z45" s="860" t="s">
        <v>46</v>
      </c>
      <c r="AA45" s="844" t="s">
        <v>12</v>
      </c>
      <c r="AB45" s="863">
        <v>31</v>
      </c>
      <c r="AC45" s="848">
        <v>0</v>
      </c>
      <c r="AD45" s="848">
        <v>0</v>
      </c>
      <c r="AE45" s="848">
        <v>0</v>
      </c>
      <c r="AF45" s="848">
        <v>0</v>
      </c>
      <c r="AG45" s="848">
        <v>0</v>
      </c>
      <c r="AH45" s="848">
        <v>0</v>
      </c>
      <c r="AI45" s="772"/>
    </row>
    <row r="46" spans="3:35" x14ac:dyDescent="0.25">
      <c r="D46" s="263" t="s">
        <v>409</v>
      </c>
      <c r="G46" s="259" t="s">
        <v>19</v>
      </c>
      <c r="H46" s="260">
        <v>0</v>
      </c>
      <c r="I46" s="253"/>
      <c r="J46" s="261" t="e">
        <f>(H46/NR)*100</f>
        <v>#DIV/0!</v>
      </c>
      <c r="K46" s="262" t="s">
        <v>11</v>
      </c>
      <c r="L46" s="206">
        <f>IF(OR($A$1&lt;1,$A$1&gt;7),0,HLOOKUP($A$1,TABLE,+AB28+1))</f>
        <v>5.0427999999999997</v>
      </c>
      <c r="N46" s="263" t="s">
        <v>12</v>
      </c>
      <c r="P46" s="640" t="e">
        <f>IF(ISTEXT(L46),"   N.A.",ABS(L46-J46))</f>
        <v>#DIV/0!</v>
      </c>
      <c r="Q46" s="256"/>
      <c r="R46" s="647"/>
      <c r="S46" s="647"/>
      <c r="Z46" s="860" t="s">
        <v>47</v>
      </c>
      <c r="AA46" s="844" t="s">
        <v>12</v>
      </c>
      <c r="AB46" s="863">
        <v>32</v>
      </c>
      <c r="AC46" s="848">
        <v>0</v>
      </c>
      <c r="AD46" s="848">
        <v>0</v>
      </c>
      <c r="AE46" s="848">
        <v>0</v>
      </c>
      <c r="AF46" s="848">
        <v>0</v>
      </c>
      <c r="AG46" s="848">
        <v>0</v>
      </c>
      <c r="AH46" s="848">
        <v>0</v>
      </c>
    </row>
    <row r="47" spans="3:35" x14ac:dyDescent="0.25">
      <c r="I47" s="253"/>
      <c r="J47" s="255"/>
      <c r="K47" s="255"/>
      <c r="L47" s="206"/>
      <c r="N47" s="263"/>
      <c r="P47" s="640"/>
      <c r="Q47" s="256"/>
      <c r="R47" s="648"/>
      <c r="S47" s="648"/>
      <c r="Z47" s="860" t="s">
        <v>48</v>
      </c>
      <c r="AA47" s="844" t="s">
        <v>12</v>
      </c>
      <c r="AB47" s="863">
        <v>33</v>
      </c>
      <c r="AC47" s="848">
        <v>0</v>
      </c>
      <c r="AD47" s="848">
        <v>0</v>
      </c>
      <c r="AE47" s="848">
        <v>0</v>
      </c>
      <c r="AF47" s="848">
        <v>0</v>
      </c>
      <c r="AG47" s="848">
        <v>0</v>
      </c>
      <c r="AH47" s="848">
        <v>0</v>
      </c>
    </row>
    <row r="48" spans="3:35" x14ac:dyDescent="0.25">
      <c r="D48" s="263" t="s">
        <v>410</v>
      </c>
      <c r="G48" s="259" t="s">
        <v>19</v>
      </c>
      <c r="H48" s="260">
        <v>0</v>
      </c>
      <c r="I48" s="253"/>
      <c r="J48" s="261" t="e">
        <f>(H48/NR)*100</f>
        <v>#DIV/0!</v>
      </c>
      <c r="K48" s="262" t="s">
        <v>11</v>
      </c>
      <c r="L48" s="206">
        <f>IF(OR($A$1&lt;1,$A$1&gt;7),0,HLOOKUP($A$1,TABLE,+AB29+1))</f>
        <v>0.25850000000000001</v>
      </c>
      <c r="N48" s="263" t="s">
        <v>12</v>
      </c>
      <c r="P48" s="640" t="e">
        <f>IF(ISTEXT(L48),"   N.A.",ABS(L48-J48))</f>
        <v>#DIV/0!</v>
      </c>
      <c r="Q48" s="256"/>
      <c r="R48" s="647"/>
      <c r="S48" s="647"/>
      <c r="Z48" s="860" t="s">
        <v>420</v>
      </c>
      <c r="AA48" s="844" t="s">
        <v>12</v>
      </c>
      <c r="AB48" s="863">
        <v>34</v>
      </c>
      <c r="AC48" s="848">
        <v>1.1055000000000001</v>
      </c>
      <c r="AD48" s="848">
        <v>0.6</v>
      </c>
      <c r="AE48" s="848">
        <v>1.0105999999999999</v>
      </c>
      <c r="AF48" s="848">
        <v>0.63329999999999997</v>
      </c>
      <c r="AG48" s="848">
        <v>0.98499999999999999</v>
      </c>
      <c r="AH48" s="848">
        <v>0.98980000000000001</v>
      </c>
    </row>
    <row r="49" spans="4:34" x14ac:dyDescent="0.25">
      <c r="I49" s="253"/>
      <c r="J49" s="255"/>
      <c r="K49" s="255"/>
      <c r="L49" s="206"/>
      <c r="N49" s="263"/>
      <c r="P49" s="640"/>
      <c r="Q49" s="256"/>
      <c r="R49" s="648"/>
      <c r="S49" s="648"/>
      <c r="Z49" s="860" t="s">
        <v>176</v>
      </c>
      <c r="AA49" s="844" t="s">
        <v>12</v>
      </c>
      <c r="AB49" s="863">
        <v>35</v>
      </c>
      <c r="AC49" s="848">
        <v>69.244399999999999</v>
      </c>
      <c r="AD49" s="848">
        <v>74.099999999999994</v>
      </c>
      <c r="AE49" s="848">
        <v>73.8</v>
      </c>
      <c r="AF49" s="848">
        <v>74.871899999999997</v>
      </c>
      <c r="AG49" s="848">
        <v>78.286100000000005</v>
      </c>
      <c r="AH49" s="848">
        <v>81.702300000000008</v>
      </c>
    </row>
    <row r="50" spans="4:34" x14ac:dyDescent="0.25">
      <c r="D50" s="263" t="s">
        <v>411</v>
      </c>
      <c r="G50" s="259" t="s">
        <v>19</v>
      </c>
      <c r="H50" s="260">
        <v>0</v>
      </c>
      <c r="I50" s="253"/>
      <c r="J50" s="261" t="e">
        <f>(H50/NR)*100</f>
        <v>#DIV/0!</v>
      </c>
      <c r="K50" s="262" t="s">
        <v>11</v>
      </c>
      <c r="L50" s="206">
        <f>IF(OR($A$1&lt;1,$A$1&gt;7),0,HLOOKUP($A$1,TABLE,+AB30+1))</f>
        <v>3.5297000000000001</v>
      </c>
      <c r="N50" s="263" t="s">
        <v>12</v>
      </c>
      <c r="P50" s="640" t="e">
        <f>IF(ISTEXT(L50),"   N.A.",ABS(L50-J50))</f>
        <v>#DIV/0!</v>
      </c>
      <c r="Q50" s="256"/>
      <c r="R50" s="647"/>
      <c r="S50" s="647"/>
      <c r="Z50" s="860"/>
      <c r="AA50" s="844"/>
    </row>
    <row r="51" spans="4:34" x14ac:dyDescent="0.25">
      <c r="I51" s="253"/>
      <c r="J51" s="255"/>
      <c r="K51" s="255"/>
      <c r="L51" s="206"/>
      <c r="N51" s="263"/>
      <c r="P51" s="640"/>
      <c r="Q51" s="256"/>
      <c r="R51" s="648"/>
      <c r="S51" s="648"/>
      <c r="Z51" s="860"/>
      <c r="AA51" s="844"/>
    </row>
    <row r="52" spans="4:34" x14ac:dyDescent="0.25">
      <c r="D52" s="263" t="s">
        <v>36</v>
      </c>
      <c r="G52" s="259" t="s">
        <v>19</v>
      </c>
      <c r="H52" s="260">
        <v>0</v>
      </c>
      <c r="I52" s="253"/>
      <c r="J52" s="261" t="e">
        <f>(H52/NR)*100</f>
        <v>#DIV/0!</v>
      </c>
      <c r="K52" s="262" t="s">
        <v>11</v>
      </c>
      <c r="L52" s="206">
        <f>IF(OR($A$1&lt;1,$A$1&gt;7),0,HLOOKUP($A$1,TABLE,+AB31+1))</f>
        <v>0.93640000000000012</v>
      </c>
      <c r="N52" s="263" t="s">
        <v>12</v>
      </c>
      <c r="P52" s="640" t="e">
        <f>IF(ISTEXT(L52),"   N.A.",ABS(L52-J52))</f>
        <v>#DIV/0!</v>
      </c>
      <c r="Q52" s="256"/>
      <c r="R52" s="647"/>
      <c r="S52" s="647"/>
      <c r="Z52" s="860"/>
      <c r="AA52" s="844"/>
    </row>
    <row r="53" spans="4:34" x14ac:dyDescent="0.25">
      <c r="I53" s="253"/>
      <c r="J53" s="255"/>
      <c r="K53" s="255"/>
      <c r="L53" s="206"/>
      <c r="P53" s="640"/>
      <c r="Q53" s="256"/>
      <c r="R53" s="648"/>
      <c r="S53" s="648"/>
      <c r="Z53" s="860"/>
      <c r="AA53" s="844"/>
    </row>
    <row r="54" spans="4:34" x14ac:dyDescent="0.25">
      <c r="D54" s="263" t="s">
        <v>37</v>
      </c>
      <c r="G54" s="259" t="s">
        <v>19</v>
      </c>
      <c r="H54" s="260">
        <v>0</v>
      </c>
      <c r="I54" s="253"/>
      <c r="J54" s="261" t="e">
        <f>(H54/NR)*100</f>
        <v>#DIV/0!</v>
      </c>
      <c r="K54" s="262" t="s">
        <v>11</v>
      </c>
      <c r="L54" s="206">
        <f>IF(OR($A$1&lt;1,$A$1&gt;7),0,HLOOKUP($A$1,TABLE,+AB32+1))</f>
        <v>0.23749999999999999</v>
      </c>
      <c r="N54" s="263" t="s">
        <v>12</v>
      </c>
      <c r="P54" s="640" t="e">
        <f>IF(ISTEXT(L54),"   N.A.",ABS(L54-J54))</f>
        <v>#DIV/0!</v>
      </c>
      <c r="Q54" s="256"/>
      <c r="R54" s="647"/>
      <c r="S54" s="647"/>
      <c r="Z54" s="860"/>
      <c r="AA54" s="844"/>
    </row>
    <row r="55" spans="4:34" x14ac:dyDescent="0.25">
      <c r="I55" s="253"/>
      <c r="J55" s="255"/>
      <c r="K55" s="255"/>
      <c r="L55" s="206"/>
      <c r="P55" s="640"/>
      <c r="Q55" s="256"/>
      <c r="R55" s="648"/>
      <c r="S55" s="648"/>
      <c r="Z55" s="860"/>
      <c r="AA55" s="844"/>
    </row>
    <row r="56" spans="4:34" x14ac:dyDescent="0.25">
      <c r="D56" s="263" t="s">
        <v>38</v>
      </c>
      <c r="G56" s="259" t="s">
        <v>19</v>
      </c>
      <c r="H56" s="260">
        <v>0</v>
      </c>
      <c r="I56" s="253"/>
      <c r="J56" s="261" t="e">
        <f>(H56/NR)*100</f>
        <v>#DIV/0!</v>
      </c>
      <c r="K56" s="262" t="s">
        <v>11</v>
      </c>
      <c r="L56" s="206">
        <f>IF(OR($A$1&lt;1,$A$1&gt;7),0,HLOOKUP($A$1,TABLE,+AB33+1))</f>
        <v>1.1853</v>
      </c>
      <c r="N56" s="263" t="s">
        <v>12</v>
      </c>
      <c r="P56" s="640" t="e">
        <f>IF(ISTEXT(L56),"   N.A.",ABS(L56-J56))</f>
        <v>#DIV/0!</v>
      </c>
      <c r="Q56" s="256"/>
      <c r="R56" s="647"/>
      <c r="S56" s="647"/>
      <c r="Z56" s="860"/>
      <c r="AA56" s="844"/>
    </row>
    <row r="57" spans="4:34" x14ac:dyDescent="0.25">
      <c r="I57" s="253"/>
      <c r="J57" s="255"/>
      <c r="K57" s="255"/>
      <c r="L57" s="206"/>
      <c r="P57" s="640"/>
      <c r="Q57" s="256"/>
      <c r="R57" s="648"/>
      <c r="S57" s="648"/>
      <c r="Z57" s="860"/>
      <c r="AA57" s="844"/>
    </row>
    <row r="58" spans="4:34" x14ac:dyDescent="0.25">
      <c r="D58" s="263" t="s">
        <v>39</v>
      </c>
      <c r="G58" s="259" t="s">
        <v>19</v>
      </c>
      <c r="H58" s="260">
        <v>0</v>
      </c>
      <c r="I58" s="253"/>
      <c r="J58" s="261" t="e">
        <f>(H58/NR)*100</f>
        <v>#DIV/0!</v>
      </c>
      <c r="K58" s="262" t="s">
        <v>11</v>
      </c>
      <c r="L58" s="206">
        <f>IF(OR($A$1&lt;1,$A$1&gt;7),0,HLOOKUP($A$1,TABLE,+AB34+1))</f>
        <v>1.2842</v>
      </c>
      <c r="N58" s="263" t="s">
        <v>12</v>
      </c>
      <c r="P58" s="640" t="e">
        <f>IF(ISTEXT(L58),"   N.A.",ABS(L58-J58))</f>
        <v>#DIV/0!</v>
      </c>
      <c r="Q58" s="256"/>
      <c r="R58" s="647"/>
      <c r="S58" s="647"/>
      <c r="Z58" s="860"/>
      <c r="AA58" s="844"/>
    </row>
    <row r="59" spans="4:34" x14ac:dyDescent="0.25">
      <c r="J59" s="255"/>
      <c r="K59" s="255"/>
      <c r="L59" s="206"/>
      <c r="P59" s="640"/>
      <c r="Q59" s="256"/>
      <c r="R59" s="648"/>
      <c r="S59" s="648"/>
      <c r="Z59" s="860"/>
      <c r="AA59" s="844"/>
    </row>
    <row r="60" spans="4:34" x14ac:dyDescent="0.25">
      <c r="D60" s="263" t="s">
        <v>40</v>
      </c>
      <c r="G60" s="259" t="s">
        <v>19</v>
      </c>
      <c r="H60" s="260">
        <v>0</v>
      </c>
      <c r="J60" s="261" t="e">
        <f>(H60/NR)*100</f>
        <v>#DIV/0!</v>
      </c>
      <c r="K60" s="262" t="s">
        <v>11</v>
      </c>
      <c r="L60" s="206">
        <f>IF(OR($A$1&lt;1,$A$1&gt;7),0,HLOOKUP($A$1,TABLE,+AB35+1))</f>
        <v>0.52629999999999999</v>
      </c>
      <c r="N60" s="263" t="s">
        <v>12</v>
      </c>
      <c r="P60" s="640" t="e">
        <f>IF(ISTEXT(L60),"   N.A.",ABS(L60-J60))</f>
        <v>#DIV/0!</v>
      </c>
      <c r="Q60" s="256"/>
      <c r="R60" s="647"/>
      <c r="S60" s="647"/>
      <c r="Z60" s="860"/>
      <c r="AA60" s="844"/>
    </row>
    <row r="61" spans="4:34" x14ac:dyDescent="0.25">
      <c r="J61" s="255"/>
      <c r="K61" s="255"/>
      <c r="L61" s="206"/>
      <c r="P61" s="640"/>
      <c r="Q61" s="256"/>
      <c r="R61" s="648"/>
      <c r="S61" s="648"/>
      <c r="Z61" s="860"/>
      <c r="AA61" s="844"/>
    </row>
    <row r="62" spans="4:34" x14ac:dyDescent="0.25">
      <c r="D62" s="263" t="s">
        <v>41</v>
      </c>
      <c r="G62" s="259" t="s">
        <v>19</v>
      </c>
      <c r="H62" s="260">
        <v>0</v>
      </c>
      <c r="J62" s="261" t="e">
        <f>(H62/NR)*100</f>
        <v>#DIV/0!</v>
      </c>
      <c r="K62" s="262" t="s">
        <v>11</v>
      </c>
      <c r="L62" s="206">
        <f>IF(OR($A$1&lt;1,$A$1&gt;7),0,HLOOKUP($A$1,TABLE,+AB36+1))</f>
        <v>1.6049</v>
      </c>
      <c r="N62" s="263" t="s">
        <v>12</v>
      </c>
      <c r="P62" s="640" t="e">
        <f>IF(ISTEXT(L62),"   N.A.",ABS(L62-J62))</f>
        <v>#DIV/0!</v>
      </c>
      <c r="Q62" s="256"/>
      <c r="R62" s="647"/>
      <c r="S62" s="647"/>
      <c r="Z62" s="860"/>
      <c r="AA62" s="844"/>
    </row>
    <row r="63" spans="4:34" x14ac:dyDescent="0.25">
      <c r="I63" s="253"/>
      <c r="J63" s="255"/>
      <c r="K63" s="255"/>
      <c r="L63" s="206"/>
      <c r="P63" s="640"/>
      <c r="Q63" s="256"/>
      <c r="R63" s="648"/>
      <c r="S63" s="648"/>
      <c r="Z63" s="860"/>
      <c r="AA63" s="844"/>
    </row>
    <row r="64" spans="4:34" x14ac:dyDescent="0.25">
      <c r="D64" s="263" t="s">
        <v>42</v>
      </c>
      <c r="G64" s="259" t="s">
        <v>19</v>
      </c>
      <c r="H64" s="260">
        <v>0</v>
      </c>
      <c r="I64" s="253"/>
      <c r="J64" s="261" t="e">
        <f>(H64/NR)*100</f>
        <v>#DIV/0!</v>
      </c>
      <c r="K64" s="262" t="s">
        <v>11</v>
      </c>
      <c r="L64" s="206">
        <f>IF(OR($A$1&lt;1,$A$1&gt;7),0,HLOOKUP($A$1,TABLE,+AB37+1))</f>
        <v>1.0124</v>
      </c>
      <c r="N64" s="263" t="s">
        <v>12</v>
      </c>
      <c r="P64" s="640" t="e">
        <f>IF(ISTEXT(L64),"   N.A.",ABS(L64-J64))</f>
        <v>#DIV/0!</v>
      </c>
      <c r="Q64" s="256"/>
      <c r="R64" s="647"/>
      <c r="S64" s="647"/>
      <c r="Z64" s="860"/>
      <c r="AA64" s="844"/>
    </row>
    <row r="65" spans="3:35" x14ac:dyDescent="0.25">
      <c r="J65" s="255"/>
      <c r="K65" s="255"/>
      <c r="L65" s="206"/>
      <c r="P65" s="640"/>
      <c r="Q65" s="256"/>
      <c r="R65" s="648"/>
      <c r="S65" s="648"/>
      <c r="Z65" s="860"/>
      <c r="AA65" s="844"/>
    </row>
    <row r="66" spans="3:35" x14ac:dyDescent="0.25">
      <c r="D66" s="263" t="s">
        <v>80</v>
      </c>
      <c r="G66" s="259" t="s">
        <v>19</v>
      </c>
      <c r="H66" s="260">
        <v>0</v>
      </c>
      <c r="J66" s="261" t="e">
        <f>(H66/NR)*100</f>
        <v>#DIV/0!</v>
      </c>
      <c r="K66" s="262" t="s">
        <v>11</v>
      </c>
      <c r="L66" s="206">
        <f>IF(OR($A$1&lt;1,$A$1&gt;7),0,HLOOKUP($A$1,TABLE,+AB38+1))</f>
        <v>0</v>
      </c>
      <c r="N66" s="263" t="s">
        <v>12</v>
      </c>
      <c r="P66" s="640" t="e">
        <f>IF(ISTEXT(L66),"   N.A.",ABS(L66-J66))</f>
        <v>#DIV/0!</v>
      </c>
      <c r="Q66" s="256"/>
      <c r="R66" s="647"/>
      <c r="S66" s="647"/>
      <c r="Z66" s="860"/>
      <c r="AA66" s="844"/>
    </row>
    <row r="67" spans="3:35" x14ac:dyDescent="0.25">
      <c r="J67" s="255"/>
      <c r="K67" s="255"/>
      <c r="L67" s="206"/>
      <c r="P67" s="640"/>
      <c r="Q67" s="256"/>
      <c r="R67" s="648"/>
      <c r="S67" s="648"/>
      <c r="Z67" s="860"/>
      <c r="AA67" s="844"/>
    </row>
    <row r="68" spans="3:35" x14ac:dyDescent="0.25">
      <c r="D68" s="263" t="s">
        <v>43</v>
      </c>
      <c r="G68" s="259" t="s">
        <v>19</v>
      </c>
      <c r="H68" s="260">
        <v>0</v>
      </c>
      <c r="J68" s="261" t="e">
        <f>(H68/NR)*100</f>
        <v>#DIV/0!</v>
      </c>
      <c r="K68" s="262" t="s">
        <v>11</v>
      </c>
      <c r="L68" s="206">
        <f>IF(OR($A$1&lt;1,$A$1&gt;7),0,HLOOKUP($A$1,TABLE,+AB39+1))</f>
        <v>0.25850000000000001</v>
      </c>
      <c r="N68" s="263" t="s">
        <v>12</v>
      </c>
      <c r="P68" s="640" t="e">
        <f>IF(ISTEXT(L68),"   N.A.",ABS(L68-J68))</f>
        <v>#DIV/0!</v>
      </c>
      <c r="Q68" s="256"/>
      <c r="R68" s="647"/>
      <c r="S68" s="647"/>
      <c r="AA68" s="844"/>
      <c r="AC68" s="857"/>
      <c r="AD68" s="857"/>
      <c r="AE68" s="857"/>
      <c r="AF68" s="857"/>
      <c r="AG68" s="857"/>
      <c r="AH68" s="857"/>
    </row>
    <row r="69" spans="3:35" x14ac:dyDescent="0.25">
      <c r="J69" s="255"/>
      <c r="K69" s="255"/>
      <c r="L69" s="206"/>
      <c r="P69" s="640"/>
      <c r="Q69" s="256"/>
      <c r="R69" s="648"/>
      <c r="S69" s="648"/>
      <c r="AA69" s="844"/>
      <c r="AI69" s="779"/>
    </row>
    <row r="70" spans="3:35" x14ac:dyDescent="0.25">
      <c r="D70" s="263" t="s">
        <v>44</v>
      </c>
      <c r="G70" s="259" t="s">
        <v>19</v>
      </c>
      <c r="H70" s="260">
        <v>0</v>
      </c>
      <c r="J70" s="261" t="e">
        <f>(H70/NR)*100</f>
        <v>#DIV/0!</v>
      </c>
      <c r="K70" s="262" t="s">
        <v>11</v>
      </c>
      <c r="L70" s="206">
        <f>IF(OR($A$1&lt;1,$A$1&gt;7),0,HLOOKUP($A$1,TABLE,+AB40+1))</f>
        <v>0.37059999999999998</v>
      </c>
      <c r="N70" s="263" t="s">
        <v>12</v>
      </c>
      <c r="P70" s="640" t="e">
        <f>IF(ISTEXT(L70),"   N.A.",ABS(L70-J70))</f>
        <v>#DIV/0!</v>
      </c>
      <c r="Q70" s="256"/>
      <c r="R70" s="647"/>
      <c r="S70" s="647"/>
      <c r="AA70" s="844"/>
      <c r="AI70" s="779"/>
    </row>
    <row r="71" spans="3:35" x14ac:dyDescent="0.25">
      <c r="J71" s="255"/>
      <c r="K71" s="255"/>
      <c r="L71" s="206"/>
      <c r="P71" s="640"/>
      <c r="Q71" s="256"/>
      <c r="R71" s="648"/>
      <c r="S71" s="648"/>
      <c r="AA71" s="844"/>
      <c r="AB71" s="864"/>
    </row>
    <row r="72" spans="3:35" x14ac:dyDescent="0.25">
      <c r="D72" s="263" t="s">
        <v>14</v>
      </c>
      <c r="G72" s="259" t="s">
        <v>19</v>
      </c>
      <c r="H72" s="260">
        <v>0</v>
      </c>
      <c r="J72" s="261" t="e">
        <f>(H72/NR)*100</f>
        <v>#DIV/0!</v>
      </c>
      <c r="K72" s="262" t="s">
        <v>11</v>
      </c>
      <c r="L72" s="206">
        <f>IF(OR($A$1&lt;1,$A$1&gt;7),0,HLOOKUP($A$1,TABLE,+AB41+1))</f>
        <v>0.20830000000000001</v>
      </c>
      <c r="N72" s="263" t="s">
        <v>12</v>
      </c>
      <c r="P72" s="640" t="e">
        <f>IF(ISTEXT(L72),"   N.A.",ABS(L72-J72))</f>
        <v>#DIV/0!</v>
      </c>
      <c r="Q72" s="256"/>
      <c r="R72" s="647"/>
      <c r="S72" s="647"/>
      <c r="AA72" s="844"/>
      <c r="AB72" s="864"/>
    </row>
    <row r="73" spans="3:35" x14ac:dyDescent="0.25">
      <c r="J73" s="255"/>
      <c r="K73" s="255"/>
      <c r="L73" s="206"/>
      <c r="P73" s="640"/>
      <c r="Q73" s="256"/>
      <c r="R73" s="648"/>
      <c r="S73" s="648"/>
      <c r="AA73" s="844"/>
      <c r="AB73" s="864"/>
    </row>
    <row r="74" spans="3:35" x14ac:dyDescent="0.25">
      <c r="D74" s="263" t="s">
        <v>488</v>
      </c>
      <c r="G74" s="259" t="s">
        <v>19</v>
      </c>
      <c r="H74" s="269">
        <f>SUM(H46:H73)</f>
        <v>0</v>
      </c>
      <c r="J74" s="261" t="e">
        <f>(H74/NR)*100</f>
        <v>#DIV/0!</v>
      </c>
      <c r="K74" s="262" t="s">
        <v>11</v>
      </c>
      <c r="L74" s="206">
        <f>IF(OR($A$1&lt;1,$A$1&gt;7),0,HLOOKUP($A$1,TABLE,+AB42+1))</f>
        <v>16.401299999999999</v>
      </c>
      <c r="N74" s="263" t="s">
        <v>12</v>
      </c>
      <c r="P74" s="640" t="e">
        <f>IF(ISTEXT(L74),"   N.A.",ABS(L74-J74))</f>
        <v>#DIV/0!</v>
      </c>
      <c r="Q74" s="256"/>
      <c r="R74" s="647"/>
      <c r="S74" s="647"/>
      <c r="AA74" s="844"/>
      <c r="AB74" s="864"/>
    </row>
    <row r="75" spans="3:35" x14ac:dyDescent="0.25">
      <c r="J75" s="255"/>
      <c r="K75" s="255"/>
      <c r="L75" s="206"/>
      <c r="P75" s="640"/>
      <c r="Q75" s="256"/>
      <c r="R75" s="648"/>
      <c r="S75" s="648"/>
      <c r="AA75" s="844"/>
    </row>
    <row r="76" spans="3:35" ht="18.75" x14ac:dyDescent="0.3">
      <c r="C76" s="758" t="s">
        <v>489</v>
      </c>
      <c r="D76" s="273"/>
      <c r="E76" s="273"/>
      <c r="F76" s="273"/>
      <c r="G76" s="273"/>
      <c r="H76" s="273"/>
      <c r="J76" s="255"/>
      <c r="K76" s="255"/>
      <c r="L76" s="206"/>
      <c r="P76" s="640"/>
      <c r="Q76" s="256"/>
      <c r="R76" s="648"/>
      <c r="S76" s="648"/>
      <c r="AA76" s="844"/>
    </row>
    <row r="77" spans="3:35" x14ac:dyDescent="0.25">
      <c r="J77" s="255"/>
      <c r="K77" s="255"/>
      <c r="L77" s="206"/>
      <c r="P77" s="640"/>
      <c r="Q77" s="256"/>
      <c r="R77" s="648"/>
      <c r="S77" s="648"/>
      <c r="AA77" s="844"/>
    </row>
    <row r="78" spans="3:35" x14ac:dyDescent="0.25">
      <c r="D78" s="263" t="s">
        <v>412</v>
      </c>
      <c r="G78" s="259" t="s">
        <v>19</v>
      </c>
      <c r="H78" s="260">
        <v>0</v>
      </c>
      <c r="J78" s="261" t="e">
        <f>(H78/NR)*100</f>
        <v>#DIV/0!</v>
      </c>
      <c r="K78" s="262" t="s">
        <v>11</v>
      </c>
      <c r="L78" s="206">
        <f>IF(OR($A$1&lt;1,$A$1&gt;7),0,HLOOKUP($A$1,TABLE,+AB43+1))</f>
        <v>1.1055000000000001</v>
      </c>
      <c r="N78" s="263" t="s">
        <v>12</v>
      </c>
      <c r="P78" s="640" t="e">
        <f>IF(ISTEXT(L78),"   N.A.",ABS(L78-J78))</f>
        <v>#DIV/0!</v>
      </c>
      <c r="Q78" s="256"/>
      <c r="R78" s="647"/>
      <c r="S78" s="647"/>
      <c r="AA78" s="844"/>
    </row>
    <row r="79" spans="3:35" x14ac:dyDescent="0.25">
      <c r="J79" s="255"/>
      <c r="K79" s="255"/>
      <c r="L79" s="206"/>
      <c r="P79" s="640"/>
      <c r="Q79" s="256"/>
      <c r="R79" s="648"/>
      <c r="S79" s="648"/>
      <c r="AA79" s="844"/>
    </row>
    <row r="80" spans="3:35" x14ac:dyDescent="0.25">
      <c r="D80" s="263" t="s">
        <v>45</v>
      </c>
      <c r="G80" s="259" t="s">
        <v>19</v>
      </c>
      <c r="H80" s="260">
        <v>0</v>
      </c>
      <c r="J80" s="261" t="e">
        <f>(H80/NR)*100</f>
        <v>#DIV/0!</v>
      </c>
      <c r="K80" s="262" t="s">
        <v>11</v>
      </c>
      <c r="L80" s="206">
        <f>IF(OR($A$1&lt;1,$A$1&gt;7),0,HLOOKUP($A$1,TABLE,+AB44+1))</f>
        <v>0</v>
      </c>
      <c r="N80" s="263" t="s">
        <v>12</v>
      </c>
      <c r="P80" s="640" t="e">
        <f>IF(ISTEXT(L80),"   N.A.",ABS(L80-J80))</f>
        <v>#DIV/0!</v>
      </c>
      <c r="Q80" s="256"/>
      <c r="R80" s="647"/>
      <c r="S80" s="647"/>
      <c r="AA80" s="844"/>
    </row>
    <row r="81" spans="1:36" x14ac:dyDescent="0.25">
      <c r="J81" s="254"/>
      <c r="K81" s="255"/>
      <c r="L81" s="206"/>
      <c r="P81" s="640"/>
      <c r="Q81" s="256"/>
      <c r="R81" s="648"/>
      <c r="S81" s="648"/>
      <c r="AA81" s="844"/>
    </row>
    <row r="82" spans="1:36" x14ac:dyDescent="0.25">
      <c r="D82" s="263" t="s">
        <v>46</v>
      </c>
      <c r="G82" s="259" t="s">
        <v>19</v>
      </c>
      <c r="H82" s="260">
        <v>0</v>
      </c>
      <c r="J82" s="261" t="e">
        <f>(H82/NR)*100</f>
        <v>#DIV/0!</v>
      </c>
      <c r="K82" s="262" t="s">
        <v>11</v>
      </c>
      <c r="L82" s="206">
        <f>IF(OR($A$1&lt;1,$A$1&gt;7),0,HLOOKUP($A$1,TABLE,+AB45+1))</f>
        <v>0</v>
      </c>
      <c r="N82" s="263" t="s">
        <v>12</v>
      </c>
      <c r="P82" s="640" t="e">
        <f>IF(ISTEXT(L82),"   N.A.",ABS(L82-J82))</f>
        <v>#DIV/0!</v>
      </c>
      <c r="Q82" s="256"/>
      <c r="R82" s="647"/>
      <c r="S82" s="647"/>
      <c r="AA82" s="844"/>
    </row>
    <row r="83" spans="1:36" x14ac:dyDescent="0.25">
      <c r="J83" s="254"/>
      <c r="K83" s="255"/>
      <c r="L83" s="206"/>
      <c r="P83" s="640"/>
      <c r="Q83" s="256"/>
      <c r="R83" s="648"/>
      <c r="S83" s="648"/>
      <c r="AA83" s="844"/>
    </row>
    <row r="84" spans="1:36" x14ac:dyDescent="0.25">
      <c r="D84" s="263" t="s">
        <v>47</v>
      </c>
      <c r="G84" s="259" t="s">
        <v>19</v>
      </c>
      <c r="H84" s="260">
        <v>0</v>
      </c>
      <c r="J84" s="261" t="e">
        <f>(H84/NR)*100</f>
        <v>#DIV/0!</v>
      </c>
      <c r="K84" s="262" t="s">
        <v>11</v>
      </c>
      <c r="L84" s="206">
        <f>IF(OR($A$1&lt;1,$A$1&gt;7),0,HLOOKUP($A$1,TABLE,+AB46+1))</f>
        <v>0</v>
      </c>
      <c r="N84" s="263" t="s">
        <v>12</v>
      </c>
      <c r="P84" s="640" t="e">
        <f>IF(ISTEXT(L84),"   N.A.",ABS(L84-J84))</f>
        <v>#DIV/0!</v>
      </c>
      <c r="Q84" s="256"/>
      <c r="R84" s="647"/>
      <c r="S84" s="647"/>
      <c r="AA84" s="844"/>
    </row>
    <row r="85" spans="1:36" x14ac:dyDescent="0.25">
      <c r="J85" s="254"/>
      <c r="K85" s="255"/>
      <c r="L85" s="206"/>
      <c r="P85" s="640"/>
      <c r="Q85" s="256"/>
      <c r="R85" s="648"/>
      <c r="S85" s="648"/>
      <c r="AA85" s="844"/>
    </row>
    <row r="86" spans="1:36" x14ac:dyDescent="0.25">
      <c r="D86" s="263" t="s">
        <v>48</v>
      </c>
      <c r="G86" s="259" t="s">
        <v>19</v>
      </c>
      <c r="H86" s="260">
        <v>0</v>
      </c>
      <c r="J86" s="261" t="e">
        <f>(H86/NR)*100</f>
        <v>#DIV/0!</v>
      </c>
      <c r="K86" s="262" t="s">
        <v>11</v>
      </c>
      <c r="L86" s="206">
        <f>IF(OR($A$1&lt;1,$A$1&gt;7),0,HLOOKUP($A$1,TABLE,+AB47+1))</f>
        <v>0</v>
      </c>
      <c r="N86" s="263" t="s">
        <v>12</v>
      </c>
      <c r="P86" s="640" t="e">
        <f>IF(ISTEXT(L86),"   N.A.",ABS(L86-J86))</f>
        <v>#DIV/0!</v>
      </c>
      <c r="Q86" s="256"/>
      <c r="R86" s="647"/>
      <c r="S86" s="647"/>
      <c r="AA86" s="844"/>
    </row>
    <row r="87" spans="1:36" x14ac:dyDescent="0.25">
      <c r="J87" s="255"/>
      <c r="K87" s="255"/>
      <c r="L87" s="206"/>
      <c r="P87" s="640"/>
      <c r="Q87" s="256"/>
      <c r="R87" s="648"/>
      <c r="S87" s="648"/>
      <c r="AA87" s="844"/>
    </row>
    <row r="88" spans="1:36" x14ac:dyDescent="0.25">
      <c r="D88" s="263" t="s">
        <v>490</v>
      </c>
      <c r="G88" s="259" t="s">
        <v>19</v>
      </c>
      <c r="H88" s="272">
        <f>SUM(H78:H86)</f>
        <v>0</v>
      </c>
      <c r="J88" s="261" t="e">
        <f>(H88/NR)*100</f>
        <v>#DIV/0!</v>
      </c>
      <c r="K88" s="262" t="s">
        <v>11</v>
      </c>
      <c r="L88" s="206">
        <f>IF(OR($A$1&lt;1,$A$1&gt;7),0,HLOOKUP($A$1,TABLE,+AB48+1))</f>
        <v>1.1055000000000001</v>
      </c>
      <c r="N88" s="263" t="s">
        <v>12</v>
      </c>
      <c r="P88" s="640" t="e">
        <f>IF(ISTEXT(L88),"   N.A.",ABS(L88-J88))</f>
        <v>#DIV/0!</v>
      </c>
      <c r="Q88" s="256"/>
      <c r="R88" s="647"/>
      <c r="S88" s="647"/>
      <c r="AA88" s="844"/>
    </row>
    <row r="89" spans="1:36" x14ac:dyDescent="0.25">
      <c r="C89" s="275"/>
      <c r="J89" s="255"/>
      <c r="K89" s="255"/>
      <c r="L89" s="206"/>
      <c r="P89" s="640"/>
      <c r="Q89" s="256"/>
      <c r="R89" s="648"/>
      <c r="S89" s="648"/>
      <c r="AA89" s="844"/>
    </row>
    <row r="90" spans="1:36" s="502" customFormat="1" ht="18.75" x14ac:dyDescent="0.3">
      <c r="D90" s="238" t="s">
        <v>482</v>
      </c>
      <c r="G90" s="503" t="s">
        <v>19</v>
      </c>
      <c r="H90" s="272">
        <f>+H88+H74+H42+H32</f>
        <v>0</v>
      </c>
      <c r="J90" s="504" t="e">
        <f>(H90/NR)*100</f>
        <v>#DIV/0!</v>
      </c>
      <c r="K90" s="505" t="s">
        <v>11</v>
      </c>
      <c r="L90" s="506">
        <f>IF(OR($A$1&lt;1,$A$1&gt;7),0,HLOOKUP($A$1,TABLE,+AB49+1))</f>
        <v>69.244399999999999</v>
      </c>
      <c r="N90" s="275" t="s">
        <v>12</v>
      </c>
      <c r="P90" s="641" t="e">
        <f>IF(ISTEXT(L90),"   N.A.",ABS(L90-J90))</f>
        <v>#DIV/0!</v>
      </c>
      <c r="Q90" s="507"/>
      <c r="R90" s="649"/>
      <c r="S90" s="649"/>
      <c r="T90" s="508"/>
      <c r="U90" s="508"/>
      <c r="V90" s="777"/>
      <c r="W90" s="777"/>
      <c r="X90" s="865"/>
      <c r="Y90" s="865"/>
      <c r="Z90" s="865"/>
      <c r="AA90" s="845"/>
      <c r="AB90" s="865"/>
      <c r="AC90" s="850"/>
      <c r="AD90" s="850"/>
      <c r="AE90" s="850"/>
      <c r="AF90" s="850"/>
      <c r="AG90" s="850"/>
      <c r="AH90" s="850"/>
      <c r="AI90" s="777"/>
      <c r="AJ90" s="508"/>
    </row>
    <row r="91" spans="1:36" x14ac:dyDescent="0.25">
      <c r="C91" s="275"/>
      <c r="D91" s="256"/>
      <c r="E91" s="256"/>
      <c r="F91" s="256"/>
      <c r="G91" s="256"/>
      <c r="H91" s="256"/>
      <c r="I91" s="256"/>
      <c r="J91" s="254"/>
      <c r="K91" s="254"/>
      <c r="L91" s="206"/>
      <c r="M91" s="256"/>
      <c r="N91" s="256"/>
      <c r="O91" s="256"/>
      <c r="P91" s="640"/>
      <c r="Q91" s="256"/>
    </row>
    <row r="92" spans="1:36" x14ac:dyDescent="0.25">
      <c r="D92" s="256"/>
      <c r="E92" s="256"/>
      <c r="F92" s="256"/>
      <c r="G92" s="256"/>
      <c r="H92" s="256"/>
      <c r="I92" s="254"/>
      <c r="J92" s="254"/>
      <c r="K92" s="256"/>
      <c r="L92" s="206"/>
      <c r="M92" s="256"/>
      <c r="N92" s="256"/>
      <c r="O92" s="256"/>
      <c r="P92" s="642"/>
      <c r="Q92" s="256"/>
    </row>
    <row r="93" spans="1:36" x14ac:dyDescent="0.25">
      <c r="D93" s="256"/>
      <c r="E93" s="256"/>
      <c r="F93" s="256"/>
      <c r="G93" s="256"/>
      <c r="H93" s="256"/>
      <c r="I93" s="254"/>
      <c r="J93" s="254"/>
      <c r="K93" s="256"/>
      <c r="L93" s="206"/>
      <c r="M93" s="256"/>
      <c r="N93" s="256"/>
      <c r="O93" s="256"/>
      <c r="P93" s="642"/>
      <c r="Q93" s="256"/>
    </row>
    <row r="94" spans="1:36" x14ac:dyDescent="0.25">
      <c r="A94" s="256"/>
      <c r="B94" s="256"/>
      <c r="C94" s="256"/>
      <c r="D94" s="256"/>
      <c r="E94" s="256"/>
      <c r="F94" s="256"/>
      <c r="G94" s="256"/>
      <c r="H94" s="256"/>
      <c r="I94" s="254"/>
      <c r="J94" s="254"/>
      <c r="K94" s="256"/>
      <c r="L94" s="206"/>
      <c r="M94" s="256"/>
      <c r="N94" s="256"/>
      <c r="O94" s="256"/>
      <c r="P94" s="642"/>
      <c r="Q94" s="256"/>
    </row>
    <row r="95" spans="1:36" x14ac:dyDescent="0.25">
      <c r="A95" s="256"/>
      <c r="B95" s="256"/>
      <c r="C95" s="256"/>
      <c r="D95" s="256"/>
      <c r="E95" s="256"/>
      <c r="F95" s="256"/>
      <c r="G95" s="256"/>
      <c r="H95" s="256"/>
      <c r="I95" s="254"/>
      <c r="J95" s="254"/>
      <c r="K95" s="256"/>
      <c r="L95" s="206"/>
      <c r="M95" s="256"/>
      <c r="N95" s="256"/>
      <c r="O95" s="256"/>
      <c r="P95" s="642"/>
      <c r="Q95" s="256"/>
    </row>
    <row r="96" spans="1:36" x14ac:dyDescent="0.25">
      <c r="A96" s="256"/>
      <c r="B96" s="256"/>
      <c r="C96" s="256"/>
      <c r="D96" s="256"/>
      <c r="E96" s="256"/>
      <c r="F96" s="256"/>
      <c r="G96" s="256"/>
      <c r="H96" s="256"/>
      <c r="I96" s="254"/>
      <c r="J96" s="254"/>
      <c r="K96" s="256"/>
      <c r="L96" s="206"/>
      <c r="M96" s="256"/>
      <c r="N96" s="256"/>
      <c r="O96" s="256"/>
      <c r="P96" s="642"/>
      <c r="Q96" s="256"/>
    </row>
    <row r="97" spans="1:17" x14ac:dyDescent="0.25">
      <c r="A97" s="256"/>
      <c r="B97" s="256"/>
      <c r="C97" s="256"/>
      <c r="D97" s="256"/>
      <c r="E97" s="256"/>
      <c r="F97" s="256"/>
      <c r="G97" s="256"/>
      <c r="H97" s="256"/>
      <c r="I97" s="254"/>
      <c r="J97" s="254"/>
      <c r="K97" s="256"/>
      <c r="L97" s="206"/>
      <c r="M97" s="256"/>
      <c r="N97" s="256"/>
      <c r="O97" s="256"/>
      <c r="P97" s="642"/>
      <c r="Q97" s="256"/>
    </row>
    <row r="98" spans="1:17" x14ac:dyDescent="0.25">
      <c r="A98" s="256"/>
      <c r="B98" s="256"/>
      <c r="C98" s="256"/>
      <c r="D98" s="256"/>
      <c r="E98" s="256"/>
      <c r="F98" s="256"/>
      <c r="G98" s="256"/>
      <c r="H98" s="256"/>
      <c r="I98" s="254"/>
      <c r="J98" s="254"/>
      <c r="K98" s="256"/>
      <c r="L98" s="206"/>
      <c r="M98" s="256"/>
      <c r="N98" s="256"/>
      <c r="O98" s="256"/>
      <c r="P98" s="642"/>
      <c r="Q98" s="256"/>
    </row>
    <row r="99" spans="1:17" x14ac:dyDescent="0.25">
      <c r="A99" s="256"/>
      <c r="B99" s="256"/>
      <c r="C99" s="256"/>
      <c r="D99" s="256"/>
      <c r="E99" s="256"/>
      <c r="F99" s="256"/>
      <c r="G99" s="256"/>
      <c r="H99" s="256"/>
      <c r="I99" s="254"/>
      <c r="J99" s="254"/>
      <c r="K99" s="256"/>
      <c r="L99" s="206"/>
      <c r="M99" s="256"/>
      <c r="N99" s="256"/>
      <c r="O99" s="256"/>
      <c r="P99" s="642"/>
      <c r="Q99" s="256"/>
    </row>
    <row r="100" spans="1:17" x14ac:dyDescent="0.25">
      <c r="A100" s="256"/>
      <c r="B100" s="256"/>
      <c r="C100" s="256"/>
      <c r="D100" s="256"/>
      <c r="E100" s="256"/>
      <c r="F100" s="256"/>
      <c r="G100" s="256"/>
      <c r="H100" s="256"/>
      <c r="I100" s="254"/>
      <c r="J100" s="254"/>
      <c r="K100" s="256"/>
      <c r="L100" s="206"/>
      <c r="M100" s="256"/>
      <c r="N100" s="256"/>
      <c r="O100" s="256"/>
      <c r="P100" s="642"/>
      <c r="Q100" s="256"/>
    </row>
    <row r="101" spans="1:17" x14ac:dyDescent="0.25">
      <c r="A101" s="256"/>
      <c r="B101" s="256"/>
      <c r="C101" s="256"/>
      <c r="D101" s="256"/>
      <c r="E101" s="256"/>
      <c r="F101" s="256"/>
      <c r="G101" s="256"/>
      <c r="H101" s="256"/>
      <c r="I101" s="254"/>
      <c r="J101" s="254"/>
      <c r="K101" s="256"/>
      <c r="L101" s="206"/>
      <c r="M101" s="256"/>
      <c r="N101" s="256"/>
      <c r="O101" s="256"/>
      <c r="P101" s="642"/>
      <c r="Q101" s="256"/>
    </row>
    <row r="102" spans="1:17" x14ac:dyDescent="0.25">
      <c r="A102" s="256"/>
      <c r="B102" s="256"/>
      <c r="C102" s="256"/>
      <c r="D102" s="256"/>
      <c r="E102" s="256"/>
      <c r="F102" s="256"/>
      <c r="G102" s="256"/>
      <c r="H102" s="256"/>
      <c r="I102" s="254"/>
      <c r="J102" s="254"/>
      <c r="K102" s="256"/>
      <c r="L102" s="206"/>
      <c r="M102" s="256"/>
      <c r="N102" s="256"/>
      <c r="O102" s="256"/>
      <c r="P102" s="642"/>
      <c r="Q102" s="256"/>
    </row>
    <row r="103" spans="1:17" x14ac:dyDescent="0.25">
      <c r="A103" s="256"/>
      <c r="B103" s="256"/>
      <c r="C103" s="256"/>
      <c r="D103" s="256"/>
      <c r="E103" s="256"/>
      <c r="F103" s="256"/>
      <c r="G103" s="256"/>
      <c r="H103" s="256"/>
      <c r="I103" s="254"/>
      <c r="J103" s="254"/>
      <c r="K103" s="256"/>
      <c r="L103" s="206"/>
      <c r="M103" s="256"/>
      <c r="N103" s="256"/>
      <c r="O103" s="256"/>
      <c r="P103" s="642"/>
      <c r="Q103" s="256"/>
    </row>
    <row r="104" spans="1:17" x14ac:dyDescent="0.25">
      <c r="A104" s="256"/>
      <c r="B104" s="256"/>
      <c r="C104" s="256"/>
      <c r="D104" s="256"/>
      <c r="E104" s="256"/>
      <c r="F104" s="256"/>
      <c r="G104" s="256"/>
      <c r="H104" s="256"/>
      <c r="I104" s="254"/>
      <c r="J104" s="254"/>
      <c r="K104" s="256"/>
      <c r="L104" s="206"/>
      <c r="M104" s="256"/>
      <c r="N104" s="256"/>
      <c r="O104" s="256"/>
      <c r="P104" s="642"/>
      <c r="Q104" s="256"/>
    </row>
    <row r="105" spans="1:17" x14ac:dyDescent="0.25">
      <c r="A105" s="256"/>
      <c r="B105" s="256"/>
      <c r="C105" s="256"/>
      <c r="D105" s="256"/>
      <c r="E105" s="256"/>
      <c r="F105" s="256"/>
      <c r="G105" s="256"/>
      <c r="H105" s="256"/>
      <c r="I105" s="254"/>
      <c r="J105" s="254"/>
      <c r="K105" s="256"/>
      <c r="L105" s="206"/>
      <c r="M105" s="256"/>
      <c r="N105" s="256"/>
      <c r="O105" s="256"/>
      <c r="P105" s="642"/>
      <c r="Q105" s="256"/>
    </row>
    <row r="106" spans="1:17" x14ac:dyDescent="0.25">
      <c r="A106" s="256"/>
      <c r="B106" s="256"/>
      <c r="C106" s="256"/>
      <c r="D106" s="256"/>
      <c r="E106" s="256"/>
      <c r="F106" s="256"/>
      <c r="G106" s="256"/>
      <c r="H106" s="256"/>
      <c r="I106" s="254"/>
      <c r="J106" s="254"/>
      <c r="K106" s="256"/>
      <c r="L106" s="206"/>
      <c r="M106" s="256"/>
      <c r="N106" s="256"/>
      <c r="O106" s="256"/>
      <c r="P106" s="642"/>
      <c r="Q106" s="256"/>
    </row>
    <row r="107" spans="1:17" x14ac:dyDescent="0.25">
      <c r="A107" s="256"/>
      <c r="B107" s="256"/>
      <c r="C107" s="256"/>
      <c r="D107" s="256"/>
      <c r="E107" s="256"/>
      <c r="F107" s="256"/>
      <c r="G107" s="256"/>
      <c r="H107" s="256"/>
      <c r="I107" s="254"/>
      <c r="J107" s="254"/>
      <c r="K107" s="256"/>
      <c r="L107" s="206"/>
      <c r="M107" s="256"/>
      <c r="N107" s="256"/>
      <c r="O107" s="256"/>
      <c r="P107" s="642"/>
      <c r="Q107" s="256"/>
    </row>
    <row r="108" spans="1:17" x14ac:dyDescent="0.25">
      <c r="A108" s="256"/>
      <c r="B108" s="256"/>
      <c r="C108" s="256"/>
      <c r="D108" s="256"/>
      <c r="E108" s="256"/>
      <c r="F108" s="256"/>
      <c r="G108" s="256"/>
      <c r="H108" s="256"/>
      <c r="I108" s="254"/>
      <c r="J108" s="254"/>
      <c r="K108" s="256"/>
      <c r="L108" s="206"/>
      <c r="M108" s="256"/>
      <c r="N108" s="256"/>
      <c r="O108" s="256"/>
      <c r="P108" s="642"/>
      <c r="Q108" s="256"/>
    </row>
    <row r="109" spans="1:17" x14ac:dyDescent="0.25">
      <c r="A109" s="256"/>
      <c r="B109" s="256"/>
      <c r="C109" s="256"/>
      <c r="D109" s="256"/>
      <c r="E109" s="256"/>
      <c r="F109" s="256"/>
      <c r="G109" s="256"/>
      <c r="H109" s="256"/>
      <c r="I109" s="254"/>
      <c r="J109" s="254"/>
      <c r="K109" s="256"/>
      <c r="L109" s="206"/>
      <c r="M109" s="256"/>
      <c r="N109" s="256"/>
      <c r="O109" s="256"/>
      <c r="P109" s="642"/>
      <c r="Q109" s="256"/>
    </row>
    <row r="110" spans="1:17" x14ac:dyDescent="0.25">
      <c r="A110" s="256"/>
      <c r="B110" s="256"/>
      <c r="C110" s="256"/>
      <c r="D110" s="256"/>
      <c r="E110" s="256"/>
      <c r="F110" s="256"/>
      <c r="G110" s="256"/>
      <c r="H110" s="256"/>
      <c r="I110" s="254"/>
      <c r="J110" s="254"/>
      <c r="K110" s="256"/>
      <c r="L110" s="206"/>
      <c r="M110" s="256"/>
      <c r="N110" s="256"/>
      <c r="O110" s="256"/>
      <c r="P110" s="642"/>
      <c r="Q110" s="256"/>
    </row>
    <row r="111" spans="1:17" x14ac:dyDescent="0.25">
      <c r="A111" s="256"/>
      <c r="B111" s="256"/>
      <c r="C111" s="256"/>
      <c r="D111" s="256"/>
      <c r="E111" s="256"/>
      <c r="F111" s="256"/>
      <c r="G111" s="256"/>
      <c r="H111" s="256"/>
      <c r="I111" s="254"/>
      <c r="J111" s="254"/>
      <c r="K111" s="256"/>
      <c r="L111" s="206"/>
      <c r="M111" s="256"/>
      <c r="N111" s="256"/>
      <c r="O111" s="256"/>
      <c r="P111" s="642"/>
      <c r="Q111" s="256"/>
    </row>
    <row r="112" spans="1:17" x14ac:dyDescent="0.25">
      <c r="A112" s="256"/>
      <c r="B112" s="256"/>
      <c r="C112" s="256"/>
      <c r="D112" s="256"/>
      <c r="E112" s="256"/>
      <c r="F112" s="256"/>
      <c r="G112" s="256"/>
      <c r="H112" s="256"/>
      <c r="I112" s="254"/>
      <c r="J112" s="254"/>
      <c r="K112" s="256"/>
      <c r="L112" s="206"/>
      <c r="M112" s="256"/>
      <c r="N112" s="256"/>
      <c r="O112" s="256"/>
      <c r="P112" s="642"/>
      <c r="Q112" s="256"/>
    </row>
    <row r="113" spans="1:17" x14ac:dyDescent="0.25">
      <c r="A113" s="256"/>
      <c r="B113" s="256"/>
      <c r="C113" s="256"/>
      <c r="D113" s="256"/>
      <c r="E113" s="256"/>
      <c r="F113" s="256"/>
      <c r="G113" s="256"/>
      <c r="H113" s="256"/>
      <c r="I113" s="254"/>
      <c r="J113" s="254"/>
      <c r="K113" s="256"/>
      <c r="L113" s="206"/>
      <c r="M113" s="256"/>
      <c r="N113" s="256"/>
      <c r="O113" s="256"/>
      <c r="P113" s="642"/>
      <c r="Q113" s="256"/>
    </row>
    <row r="114" spans="1:17" x14ac:dyDescent="0.25">
      <c r="A114" s="256"/>
      <c r="B114" s="256"/>
      <c r="C114" s="256"/>
      <c r="D114" s="256"/>
      <c r="E114" s="256"/>
      <c r="F114" s="256"/>
      <c r="G114" s="256"/>
      <c r="H114" s="256"/>
      <c r="I114" s="254"/>
      <c r="J114" s="254"/>
      <c r="K114" s="256"/>
      <c r="L114" s="206"/>
      <c r="M114" s="256"/>
      <c r="N114" s="256"/>
      <c r="O114" s="256"/>
      <c r="P114" s="642"/>
      <c r="Q114" s="256"/>
    </row>
    <row r="115" spans="1:17" x14ac:dyDescent="0.25">
      <c r="A115" s="256"/>
      <c r="B115" s="256"/>
      <c r="C115" s="256"/>
      <c r="D115" s="256"/>
      <c r="E115" s="256"/>
      <c r="F115" s="256"/>
      <c r="G115" s="256"/>
      <c r="H115" s="256"/>
      <c r="I115" s="254"/>
      <c r="J115" s="254"/>
      <c r="K115" s="256"/>
      <c r="L115" s="206"/>
      <c r="M115" s="256"/>
      <c r="N115" s="256"/>
      <c r="O115" s="256"/>
      <c r="P115" s="642"/>
      <c r="Q115" s="256"/>
    </row>
    <row r="116" spans="1:17" x14ac:dyDescent="0.25">
      <c r="A116" s="256"/>
      <c r="B116" s="256"/>
      <c r="C116" s="256"/>
      <c r="D116" s="256"/>
      <c r="E116" s="256"/>
      <c r="F116" s="256"/>
      <c r="G116" s="256"/>
      <c r="H116" s="256"/>
      <c r="I116" s="254"/>
      <c r="J116" s="254"/>
      <c r="K116" s="256"/>
      <c r="L116" s="206"/>
      <c r="M116" s="256"/>
      <c r="N116" s="256"/>
      <c r="O116" s="256"/>
      <c r="P116" s="642"/>
      <c r="Q116" s="256"/>
    </row>
    <row r="117" spans="1:17" x14ac:dyDescent="0.25">
      <c r="A117" s="256"/>
      <c r="B117" s="256"/>
      <c r="C117" s="256"/>
      <c r="D117" s="256"/>
      <c r="E117" s="256"/>
      <c r="F117" s="256"/>
      <c r="G117" s="256"/>
      <c r="H117" s="256"/>
      <c r="I117" s="254"/>
      <c r="J117" s="254"/>
      <c r="K117" s="256"/>
      <c r="L117" s="206"/>
      <c r="M117" s="256"/>
      <c r="N117" s="256"/>
      <c r="O117" s="256"/>
      <c r="P117" s="642"/>
      <c r="Q117" s="256"/>
    </row>
    <row r="118" spans="1:17" x14ac:dyDescent="0.25">
      <c r="A118" s="256"/>
      <c r="B118" s="256"/>
      <c r="C118" s="256"/>
      <c r="D118" s="256"/>
      <c r="E118" s="256"/>
      <c r="F118" s="256"/>
      <c r="G118" s="256"/>
      <c r="H118" s="256"/>
      <c r="I118" s="254"/>
      <c r="J118" s="254"/>
      <c r="K118" s="256"/>
      <c r="L118" s="206"/>
      <c r="M118" s="256"/>
      <c r="N118" s="256"/>
      <c r="O118" s="256"/>
      <c r="P118" s="642"/>
      <c r="Q118" s="256"/>
    </row>
    <row r="119" spans="1:17" x14ac:dyDescent="0.25">
      <c r="A119" s="256"/>
      <c r="B119" s="256"/>
      <c r="C119" s="256"/>
      <c r="D119" s="256"/>
      <c r="E119" s="256"/>
      <c r="F119" s="256"/>
      <c r="G119" s="256"/>
      <c r="H119" s="256"/>
      <c r="I119" s="254"/>
      <c r="J119" s="254"/>
      <c r="K119" s="256"/>
      <c r="L119" s="206"/>
      <c r="M119" s="256"/>
      <c r="N119" s="256"/>
      <c r="O119" s="256"/>
      <c r="P119" s="642"/>
      <c r="Q119" s="256"/>
    </row>
    <row r="120" spans="1:17" x14ac:dyDescent="0.25">
      <c r="A120" s="256"/>
      <c r="B120" s="256"/>
      <c r="C120" s="256"/>
      <c r="D120" s="256"/>
      <c r="E120" s="256"/>
      <c r="F120" s="256"/>
      <c r="G120" s="256"/>
      <c r="H120" s="256"/>
      <c r="I120" s="254"/>
      <c r="J120" s="254"/>
      <c r="K120" s="256"/>
      <c r="L120" s="206"/>
      <c r="M120" s="256"/>
      <c r="N120" s="256"/>
      <c r="O120" s="256"/>
      <c r="P120" s="642"/>
      <c r="Q120" s="256"/>
    </row>
    <row r="121" spans="1:17" x14ac:dyDescent="0.25">
      <c r="A121" s="256"/>
      <c r="B121" s="256"/>
      <c r="C121" s="256"/>
      <c r="D121" s="256"/>
      <c r="E121" s="256"/>
      <c r="F121" s="256"/>
      <c r="G121" s="256"/>
      <c r="H121" s="256"/>
      <c r="I121" s="254"/>
      <c r="J121" s="254"/>
      <c r="K121" s="256"/>
      <c r="L121" s="206"/>
      <c r="M121" s="256"/>
      <c r="N121" s="256"/>
      <c r="O121" s="256"/>
      <c r="P121" s="642"/>
      <c r="Q121" s="256"/>
    </row>
    <row r="122" spans="1:17" x14ac:dyDescent="0.25">
      <c r="A122" s="256"/>
      <c r="B122" s="256"/>
      <c r="C122" s="256"/>
      <c r="D122" s="256"/>
      <c r="E122" s="256"/>
      <c r="F122" s="256"/>
      <c r="G122" s="256"/>
      <c r="H122" s="256"/>
      <c r="I122" s="254"/>
      <c r="J122" s="255"/>
      <c r="L122" s="206"/>
      <c r="P122" s="642"/>
      <c r="Q122" s="256"/>
    </row>
    <row r="123" spans="1:17" x14ac:dyDescent="0.25">
      <c r="A123" s="256"/>
      <c r="B123" s="256"/>
      <c r="C123" s="256"/>
      <c r="D123" s="256"/>
      <c r="E123" s="256"/>
      <c r="F123" s="256"/>
      <c r="G123" s="256"/>
      <c r="H123" s="256"/>
      <c r="I123" s="254"/>
      <c r="J123" s="255"/>
      <c r="L123" s="206"/>
      <c r="P123" s="642"/>
      <c r="Q123" s="256"/>
    </row>
    <row r="124" spans="1:17" x14ac:dyDescent="0.25">
      <c r="A124" s="256"/>
      <c r="B124" s="256"/>
      <c r="C124" s="256"/>
      <c r="I124" s="255"/>
      <c r="J124" s="255"/>
      <c r="L124" s="206"/>
      <c r="P124" s="642"/>
    </row>
    <row r="125" spans="1:17" x14ac:dyDescent="0.25">
      <c r="A125" s="256"/>
      <c r="B125" s="256"/>
      <c r="C125" s="256"/>
      <c r="I125" s="255"/>
      <c r="J125" s="255"/>
      <c r="L125" s="206"/>
      <c r="P125" s="642"/>
    </row>
    <row r="126" spans="1:17" x14ac:dyDescent="0.25">
      <c r="A126" s="256"/>
      <c r="B126" s="256"/>
      <c r="C126" s="256"/>
      <c r="I126" s="255"/>
      <c r="J126" s="255"/>
      <c r="L126" s="206"/>
      <c r="P126" s="642"/>
    </row>
    <row r="127" spans="1:17" x14ac:dyDescent="0.25">
      <c r="A127" s="256"/>
      <c r="B127" s="256"/>
      <c r="C127" s="256"/>
      <c r="I127" s="255"/>
      <c r="J127" s="255"/>
      <c r="L127" s="206"/>
      <c r="P127" s="642"/>
    </row>
    <row r="128" spans="1:17" x14ac:dyDescent="0.25">
      <c r="I128" s="255"/>
      <c r="J128" s="255"/>
      <c r="L128" s="206"/>
      <c r="P128" s="642"/>
    </row>
    <row r="129" spans="9:16" x14ac:dyDescent="0.25">
      <c r="I129" s="255"/>
      <c r="J129" s="255"/>
      <c r="L129" s="206"/>
      <c r="P129" s="642"/>
    </row>
    <row r="130" spans="9:16" x14ac:dyDescent="0.25">
      <c r="I130" s="255"/>
      <c r="J130" s="255"/>
      <c r="L130" s="206"/>
      <c r="P130" s="642"/>
    </row>
    <row r="131" spans="9:16" x14ac:dyDescent="0.25">
      <c r="I131" s="255"/>
      <c r="J131" s="255"/>
      <c r="L131" s="206"/>
      <c r="P131" s="642"/>
    </row>
    <row r="132" spans="9:16" x14ac:dyDescent="0.25">
      <c r="I132" s="255"/>
      <c r="J132" s="255"/>
      <c r="L132" s="206"/>
      <c r="P132" s="642"/>
    </row>
    <row r="133" spans="9:16" x14ac:dyDescent="0.25">
      <c r="I133" s="255"/>
      <c r="J133" s="255"/>
      <c r="L133" s="206"/>
      <c r="P133" s="642"/>
    </row>
    <row r="134" spans="9:16" x14ac:dyDescent="0.25">
      <c r="I134" s="255"/>
      <c r="J134" s="255"/>
      <c r="P134" s="642"/>
    </row>
    <row r="135" spans="9:16" x14ac:dyDescent="0.25">
      <c r="I135" s="255"/>
      <c r="J135" s="255"/>
      <c r="P135" s="642"/>
    </row>
    <row r="136" spans="9:16" x14ac:dyDescent="0.25">
      <c r="I136" s="255"/>
      <c r="J136" s="255"/>
      <c r="P136" s="642"/>
    </row>
    <row r="137" spans="9:16" x14ac:dyDescent="0.25">
      <c r="I137" s="255"/>
      <c r="J137" s="255"/>
      <c r="P137" s="642"/>
    </row>
    <row r="138" spans="9:16" x14ac:dyDescent="0.25">
      <c r="I138" s="255"/>
      <c r="J138" s="255"/>
      <c r="P138" s="642"/>
    </row>
    <row r="139" spans="9:16" x14ac:dyDescent="0.25">
      <c r="I139" s="255"/>
      <c r="J139" s="255"/>
      <c r="P139" s="642"/>
    </row>
    <row r="140" spans="9:16" x14ac:dyDescent="0.25">
      <c r="I140" s="255"/>
      <c r="J140" s="255"/>
      <c r="P140" s="642"/>
    </row>
    <row r="141" spans="9:16" x14ac:dyDescent="0.25">
      <c r="I141" s="255"/>
      <c r="J141" s="255"/>
      <c r="P141" s="642"/>
    </row>
    <row r="142" spans="9:16" x14ac:dyDescent="0.25">
      <c r="I142" s="255"/>
      <c r="J142" s="255"/>
      <c r="P142" s="642"/>
    </row>
    <row r="143" spans="9:16" x14ac:dyDescent="0.25">
      <c r="I143" s="255"/>
      <c r="J143" s="255"/>
      <c r="P143" s="642"/>
    </row>
    <row r="144" spans="9:16" x14ac:dyDescent="0.25">
      <c r="I144" s="255"/>
      <c r="J144" s="255"/>
      <c r="P144" s="642"/>
    </row>
    <row r="145" spans="9:16" x14ac:dyDescent="0.25">
      <c r="I145" s="255"/>
      <c r="J145" s="255"/>
      <c r="P145" s="642"/>
    </row>
    <row r="146" spans="9:16" x14ac:dyDescent="0.25">
      <c r="I146" s="255"/>
      <c r="J146" s="255"/>
      <c r="P146" s="642"/>
    </row>
    <row r="147" spans="9:16" x14ac:dyDescent="0.25">
      <c r="I147" s="255"/>
      <c r="J147" s="255"/>
      <c r="P147" s="642"/>
    </row>
    <row r="148" spans="9:16" x14ac:dyDescent="0.25">
      <c r="I148" s="255"/>
      <c r="J148" s="255"/>
      <c r="P148" s="642"/>
    </row>
    <row r="149" spans="9:16" x14ac:dyDescent="0.25">
      <c r="I149" s="255"/>
      <c r="J149" s="255"/>
      <c r="P149" s="642"/>
    </row>
    <row r="150" spans="9:16" x14ac:dyDescent="0.25">
      <c r="I150" s="255"/>
      <c r="J150" s="255"/>
      <c r="P150" s="642"/>
    </row>
    <row r="151" spans="9:16" x14ac:dyDescent="0.25">
      <c r="I151" s="255"/>
      <c r="J151" s="255"/>
      <c r="P151" s="642"/>
    </row>
    <row r="152" spans="9:16" x14ac:dyDescent="0.25">
      <c r="I152" s="255"/>
      <c r="J152" s="255"/>
      <c r="P152" s="642"/>
    </row>
    <row r="153" spans="9:16" x14ac:dyDescent="0.25">
      <c r="I153" s="255"/>
      <c r="J153" s="255"/>
      <c r="P153" s="642"/>
    </row>
    <row r="154" spans="9:16" x14ac:dyDescent="0.25">
      <c r="I154" s="255"/>
      <c r="J154" s="255"/>
      <c r="P154" s="642"/>
    </row>
    <row r="155" spans="9:16" x14ac:dyDescent="0.25">
      <c r="I155" s="255"/>
      <c r="J155" s="255"/>
      <c r="P155" s="642"/>
    </row>
    <row r="156" spans="9:16" x14ac:dyDescent="0.25">
      <c r="I156" s="255"/>
      <c r="J156" s="255"/>
      <c r="P156" s="642"/>
    </row>
    <row r="157" spans="9:16" x14ac:dyDescent="0.25">
      <c r="I157" s="255"/>
      <c r="J157" s="255"/>
      <c r="P157" s="642"/>
    </row>
    <row r="158" spans="9:16" x14ac:dyDescent="0.25">
      <c r="I158" s="255"/>
      <c r="J158" s="255"/>
      <c r="P158" s="642"/>
    </row>
    <row r="159" spans="9:16" x14ac:dyDescent="0.25">
      <c r="I159" s="255"/>
      <c r="J159" s="255"/>
      <c r="P159" s="642"/>
    </row>
    <row r="160" spans="9:16" x14ac:dyDescent="0.25">
      <c r="I160" s="255"/>
      <c r="J160" s="255"/>
      <c r="P160" s="642"/>
    </row>
    <row r="161" spans="9:16" x14ac:dyDescent="0.25">
      <c r="I161" s="255"/>
      <c r="J161" s="255"/>
      <c r="P161" s="642"/>
    </row>
    <row r="162" spans="9:16" x14ac:dyDescent="0.25">
      <c r="I162" s="255"/>
      <c r="J162" s="255"/>
      <c r="P162" s="642"/>
    </row>
    <row r="163" spans="9:16" x14ac:dyDescent="0.25">
      <c r="I163" s="255"/>
      <c r="J163" s="255"/>
      <c r="P163" s="642"/>
    </row>
    <row r="164" spans="9:16" x14ac:dyDescent="0.25">
      <c r="I164" s="255"/>
      <c r="J164" s="255"/>
      <c r="P164" s="642"/>
    </row>
    <row r="165" spans="9:16" x14ac:dyDescent="0.25">
      <c r="I165" s="255"/>
      <c r="J165" s="255"/>
      <c r="P165" s="642"/>
    </row>
    <row r="166" spans="9:16" x14ac:dyDescent="0.25">
      <c r="I166" s="255"/>
      <c r="J166" s="255"/>
      <c r="P166" s="642"/>
    </row>
    <row r="167" spans="9:16" x14ac:dyDescent="0.25">
      <c r="I167" s="255"/>
      <c r="J167" s="255"/>
      <c r="P167" s="642"/>
    </row>
    <row r="168" spans="9:16" x14ac:dyDescent="0.25">
      <c r="I168" s="255"/>
      <c r="J168" s="255"/>
      <c r="P168" s="642"/>
    </row>
    <row r="169" spans="9:16" x14ac:dyDescent="0.25">
      <c r="I169" s="255"/>
      <c r="J169" s="255"/>
      <c r="P169" s="642"/>
    </row>
    <row r="170" spans="9:16" x14ac:dyDescent="0.25">
      <c r="I170" s="255"/>
      <c r="P170" s="642"/>
    </row>
    <row r="171" spans="9:16" x14ac:dyDescent="0.25">
      <c r="I171" s="255"/>
      <c r="P171" s="642"/>
    </row>
    <row r="172" spans="9:16" x14ac:dyDescent="0.25">
      <c r="P172" s="642"/>
    </row>
    <row r="173" spans="9:16" x14ac:dyDescent="0.25">
      <c r="P173" s="642"/>
    </row>
    <row r="174" spans="9:16" x14ac:dyDescent="0.25">
      <c r="P174" s="642"/>
    </row>
    <row r="175" spans="9:16" x14ac:dyDescent="0.25">
      <c r="P175" s="642"/>
    </row>
    <row r="176" spans="9:16" x14ac:dyDescent="0.25">
      <c r="P176" s="642"/>
    </row>
    <row r="177" spans="16:16" x14ac:dyDescent="0.25">
      <c r="P177" s="642"/>
    </row>
    <row r="178" spans="16:16" x14ac:dyDescent="0.25">
      <c r="P178" s="642"/>
    </row>
    <row r="179" spans="16:16" x14ac:dyDescent="0.25">
      <c r="P179" s="642"/>
    </row>
    <row r="180" spans="16:16" x14ac:dyDescent="0.25">
      <c r="P180" s="642"/>
    </row>
    <row r="181" spans="16:16" x14ac:dyDescent="0.25">
      <c r="P181" s="642"/>
    </row>
    <row r="182" spans="16:16" x14ac:dyDescent="0.25">
      <c r="P182" s="642"/>
    </row>
    <row r="183" spans="16:16" x14ac:dyDescent="0.25">
      <c r="P183" s="642"/>
    </row>
    <row r="184" spans="16:16" x14ac:dyDescent="0.25">
      <c r="P184" s="642"/>
    </row>
    <row r="185" spans="16:16" x14ac:dyDescent="0.25">
      <c r="P185" s="642"/>
    </row>
    <row r="186" spans="16:16" x14ac:dyDescent="0.25">
      <c r="P186" s="642"/>
    </row>
    <row r="187" spans="16:16" x14ac:dyDescent="0.25">
      <c r="P187" s="642"/>
    </row>
    <row r="188" spans="16:16" x14ac:dyDescent="0.25">
      <c r="P188" s="642"/>
    </row>
    <row r="189" spans="16:16" x14ac:dyDescent="0.25">
      <c r="P189" s="642"/>
    </row>
    <row r="190" spans="16:16" x14ac:dyDescent="0.25">
      <c r="P190" s="642"/>
    </row>
    <row r="191" spans="16:16" x14ac:dyDescent="0.25">
      <c r="P191" s="642"/>
    </row>
    <row r="192" spans="16:16" x14ac:dyDescent="0.25">
      <c r="P192" s="642"/>
    </row>
    <row r="193" spans="16:16" x14ac:dyDescent="0.25">
      <c r="P193" s="642"/>
    </row>
    <row r="194" spans="16:16" x14ac:dyDescent="0.25">
      <c r="P194" s="642"/>
    </row>
    <row r="195" spans="16:16" x14ac:dyDescent="0.25">
      <c r="P195" s="642"/>
    </row>
    <row r="196" spans="16:16" x14ac:dyDescent="0.25">
      <c r="P196" s="642"/>
    </row>
    <row r="197" spans="16:16" x14ac:dyDescent="0.25">
      <c r="P197" s="642"/>
    </row>
  </sheetData>
  <sheetProtection algorithmName="SHA-512" hashValue="sddAfJh6CNDiU7dUzy5VGI+ooerNRDPdkcPUA+MjQM9fsgkELc7W836vkMTkpJVUBadzvfVoAIyUYaFC9x5hKg==" saltValue="fUBP56R66d8GNtjFL24hhg==" spinCount="100000" sheet="1" objects="1" scenarios="1"/>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rowBreaks count="2" manualBreakCount="2">
    <brk id="43"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theme="6"/>
  </sheetPr>
  <dimension ref="A1:AS72"/>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32" sqref="H32"/>
    </sheetView>
  </sheetViews>
  <sheetFormatPr defaultColWidth="12.42578125" defaultRowHeight="15.75" x14ac:dyDescent="0.25"/>
  <cols>
    <col min="1" max="1" width="6.140625" style="276" customWidth="1"/>
    <col min="2" max="3" width="2.28515625" style="276" customWidth="1"/>
    <col min="4" max="4" width="11.42578125" style="276" customWidth="1"/>
    <col min="5" max="5" width="29.7109375" style="276" customWidth="1"/>
    <col min="6" max="6" width="4.42578125" style="276" customWidth="1"/>
    <col min="7" max="7" width="2.28515625" style="276" customWidth="1"/>
    <col min="8" max="8" width="19.42578125" style="276" customWidth="1"/>
    <col min="9" max="9" width="2.28515625" style="276" customWidth="1"/>
    <col min="10" max="10" width="9.42578125" style="276" customWidth="1"/>
    <col min="11" max="11" width="3.42578125" style="276" customWidth="1"/>
    <col min="12" max="12" width="14.7109375" style="276" customWidth="1"/>
    <col min="13" max="13" width="2.28515625" style="276" customWidth="1"/>
    <col min="14" max="14" width="14.7109375" style="276" customWidth="1"/>
    <col min="15" max="15" width="2.28515625" style="276" customWidth="1"/>
    <col min="16" max="16" width="13.85546875" style="665" customWidth="1"/>
    <col min="17" max="17" width="2.28515625" style="665" customWidth="1"/>
    <col min="18" max="18" width="12.42578125" style="665" customWidth="1"/>
    <col min="19" max="19" width="32" style="665" customWidth="1"/>
    <col min="20" max="20" width="12.42578125" style="298"/>
    <col min="21" max="21" width="8.7109375" style="298" customWidth="1"/>
    <col min="22" max="23" width="8.7109375" style="334" customWidth="1"/>
    <col min="24" max="28" width="9.140625" style="871" customWidth="1"/>
    <col min="29" max="31" width="9.140625" style="848" customWidth="1"/>
    <col min="32" max="34" width="10.42578125" style="848" customWidth="1"/>
    <col min="35" max="35" width="9.140625" style="334" customWidth="1"/>
    <col min="36" max="16384" width="12.42578125" style="276"/>
  </cols>
  <sheetData>
    <row r="1" spans="1:45" s="281" customFormat="1" ht="18.75" x14ac:dyDescent="0.3">
      <c r="A1" s="612">
        <f>rev_code</f>
        <v>1</v>
      </c>
      <c r="B1" s="591"/>
      <c r="C1" s="592"/>
      <c r="D1" s="593" t="s">
        <v>525</v>
      </c>
      <c r="E1" s="672"/>
      <c r="F1" s="672"/>
      <c r="G1" s="672"/>
      <c r="H1" s="672"/>
      <c r="I1" s="672"/>
      <c r="J1" s="672"/>
      <c r="K1" s="672"/>
      <c r="L1" s="672"/>
      <c r="M1" s="672"/>
      <c r="N1" s="672"/>
      <c r="O1" s="672"/>
      <c r="P1" s="673"/>
      <c r="Q1" s="673"/>
      <c r="R1" s="673"/>
      <c r="S1" s="674"/>
      <c r="T1" s="280"/>
      <c r="U1" s="280"/>
      <c r="V1" s="780"/>
      <c r="W1" s="780"/>
      <c r="X1" s="866"/>
      <c r="Y1" s="866"/>
      <c r="Z1" s="866"/>
      <c r="AA1" s="866"/>
      <c r="AB1" s="866"/>
      <c r="AC1" s="822"/>
      <c r="AD1" s="822"/>
      <c r="AE1" s="822"/>
      <c r="AF1" s="822"/>
      <c r="AG1" s="822"/>
      <c r="AH1" s="822"/>
      <c r="AI1" s="780"/>
    </row>
    <row r="3" spans="1:45" s="281" customFormat="1" ht="18.75" x14ac:dyDescent="0.3">
      <c r="A3" s="279"/>
      <c r="B3" s="279"/>
      <c r="C3" s="279"/>
      <c r="D3" s="129" t="s">
        <v>0</v>
      </c>
      <c r="E3" s="811" t="str">
        <f>IF(agency="","",agency)</f>
        <v xml:space="preserve"> </v>
      </c>
      <c r="F3" s="811"/>
      <c r="G3" s="811"/>
      <c r="H3" s="811"/>
      <c r="I3" s="811"/>
      <c r="J3" s="811"/>
      <c r="K3" s="811"/>
      <c r="L3" s="811"/>
      <c r="M3" s="811"/>
      <c r="N3" s="130" t="s">
        <v>1</v>
      </c>
      <c r="O3" s="812" t="str">
        <f>IF(date="","",date)</f>
        <v xml:space="preserve"> </v>
      </c>
      <c r="P3" s="812"/>
      <c r="Q3" s="812"/>
      <c r="R3" s="645"/>
      <c r="S3" s="651"/>
      <c r="T3" s="280"/>
      <c r="U3" s="280"/>
      <c r="V3" s="780"/>
      <c r="W3" s="780"/>
      <c r="X3" s="866"/>
      <c r="Y3" s="866"/>
      <c r="Z3" s="866"/>
      <c r="AA3" s="866"/>
      <c r="AB3" s="866"/>
      <c r="AC3" s="822"/>
      <c r="AD3" s="822"/>
      <c r="AE3" s="822"/>
      <c r="AF3" s="822"/>
      <c r="AG3" s="822"/>
      <c r="AH3" s="822"/>
      <c r="AI3" s="780"/>
    </row>
    <row r="4" spans="1:45" s="284" customFormat="1" ht="18.75" x14ac:dyDescent="0.3">
      <c r="A4" s="282"/>
      <c r="B4" s="282"/>
      <c r="C4" s="282"/>
      <c r="D4" s="129"/>
      <c r="E4" s="134"/>
      <c r="F4" s="134"/>
      <c r="G4" s="135"/>
      <c r="H4" s="135"/>
      <c r="I4" s="135"/>
      <c r="J4" s="135"/>
      <c r="K4" s="135"/>
      <c r="L4" s="135"/>
      <c r="M4" s="135"/>
      <c r="N4" s="130"/>
      <c r="O4" s="137"/>
      <c r="P4" s="638"/>
      <c r="Q4" s="652"/>
      <c r="R4" s="645"/>
      <c r="S4" s="653"/>
      <c r="T4" s="283"/>
      <c r="U4" s="283"/>
      <c r="V4" s="781"/>
      <c r="W4" s="781"/>
      <c r="X4" s="867"/>
      <c r="Y4" s="867"/>
      <c r="Z4" s="867"/>
      <c r="AA4" s="867"/>
      <c r="AB4" s="867"/>
      <c r="AC4" s="868"/>
      <c r="AD4" s="868"/>
      <c r="AE4" s="868"/>
      <c r="AF4" s="868"/>
      <c r="AG4" s="868"/>
      <c r="AH4" s="868"/>
      <c r="AI4" s="781"/>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769"/>
      <c r="W5" s="769"/>
      <c r="X5" s="574"/>
      <c r="Y5" s="574"/>
      <c r="Z5" s="574"/>
      <c r="AA5" s="574"/>
      <c r="AB5" s="575"/>
      <c r="AC5" s="576"/>
      <c r="AD5" s="576"/>
      <c r="AE5" s="576"/>
      <c r="AF5" s="576"/>
      <c r="AG5" s="576"/>
      <c r="AH5" s="576"/>
      <c r="AI5" s="769"/>
      <c r="AJ5" s="516"/>
      <c r="AK5" s="516"/>
      <c r="AL5" s="516"/>
      <c r="AM5" s="516"/>
      <c r="AN5" s="516"/>
      <c r="AO5" s="516"/>
      <c r="AP5" s="516"/>
      <c r="AQ5" s="516"/>
      <c r="AR5" s="516"/>
      <c r="AS5" s="516"/>
    </row>
    <row r="6" spans="1:45" s="281" customFormat="1" ht="18.75" x14ac:dyDescent="0.3">
      <c r="A6" s="279"/>
      <c r="B6" s="279"/>
      <c r="C6" s="279"/>
      <c r="D6" s="279"/>
      <c r="E6" s="279"/>
      <c r="F6" s="279"/>
      <c r="G6" s="279"/>
      <c r="H6" s="279"/>
      <c r="I6" s="279"/>
      <c r="J6" s="279"/>
      <c r="K6" s="279"/>
      <c r="L6" s="279"/>
      <c r="M6" s="279"/>
      <c r="N6" s="279"/>
      <c r="O6" s="279"/>
      <c r="P6" s="654"/>
      <c r="Q6" s="654"/>
      <c r="R6" s="654"/>
      <c r="S6" s="651"/>
      <c r="T6" s="280"/>
      <c r="U6" s="280"/>
      <c r="V6" s="780"/>
      <c r="W6" s="780"/>
      <c r="X6" s="866"/>
      <c r="Y6" s="866"/>
      <c r="Z6" s="866"/>
      <c r="AA6" s="866"/>
      <c r="AB6" s="866"/>
      <c r="AC6" s="822"/>
      <c r="AD6" s="822"/>
      <c r="AE6" s="822"/>
      <c r="AF6" s="822"/>
      <c r="AG6" s="822"/>
      <c r="AH6" s="822"/>
      <c r="AI6" s="780"/>
    </row>
    <row r="7" spans="1:45" s="280" customFormat="1" ht="18.75" x14ac:dyDescent="0.3">
      <c r="A7" s="285"/>
      <c r="B7" s="285"/>
      <c r="C7" s="285"/>
      <c r="D7" s="285"/>
      <c r="F7" s="614" t="s">
        <v>477</v>
      </c>
      <c r="G7" s="615"/>
      <c r="H7" s="616">
        <f>NR</f>
        <v>0</v>
      </c>
      <c r="I7" s="617" t="s">
        <v>302</v>
      </c>
      <c r="J7" s="285"/>
      <c r="K7" s="285"/>
      <c r="L7" s="285"/>
      <c r="M7" s="285"/>
      <c r="N7" s="285"/>
      <c r="O7" s="285"/>
      <c r="P7" s="654"/>
      <c r="Q7" s="654"/>
      <c r="R7" s="654"/>
      <c r="S7" s="651"/>
      <c r="V7" s="780"/>
      <c r="W7" s="780"/>
      <c r="X7" s="866"/>
      <c r="Y7" s="866"/>
      <c r="Z7" s="866"/>
      <c r="AA7" s="866"/>
      <c r="AB7" s="866"/>
      <c r="AC7" s="822"/>
      <c r="AD7" s="822"/>
      <c r="AE7" s="822"/>
      <c r="AF7" s="822"/>
      <c r="AG7" s="822"/>
      <c r="AH7" s="822"/>
      <c r="AI7" s="780"/>
    </row>
    <row r="8" spans="1:45" s="281" customFormat="1" ht="18.75" x14ac:dyDescent="0.3">
      <c r="A8" s="279"/>
      <c r="B8" s="279"/>
      <c r="C8" s="279"/>
      <c r="D8" s="279"/>
      <c r="F8" s="143"/>
      <c r="G8" s="143"/>
      <c r="H8" s="240"/>
      <c r="I8" s="279"/>
      <c r="J8" s="279"/>
      <c r="K8" s="279"/>
      <c r="L8" s="279"/>
      <c r="M8" s="279"/>
      <c r="N8" s="279"/>
      <c r="O8" s="279"/>
      <c r="P8" s="654"/>
      <c r="Q8" s="654"/>
      <c r="R8" s="654"/>
      <c r="S8" s="651"/>
      <c r="T8" s="280"/>
      <c r="U8" s="280"/>
      <c r="V8" s="780"/>
      <c r="W8" s="780"/>
      <c r="X8" s="866"/>
      <c r="Y8" s="866"/>
      <c r="Z8" s="866"/>
      <c r="AA8" s="866"/>
      <c r="AB8" s="866"/>
      <c r="AC8" s="822"/>
      <c r="AD8" s="822"/>
      <c r="AE8" s="822"/>
      <c r="AF8" s="822"/>
      <c r="AG8" s="822"/>
      <c r="AH8" s="822"/>
      <c r="AI8" s="780"/>
    </row>
    <row r="9" spans="1:45" s="279" customFormat="1" ht="18.75" x14ac:dyDescent="0.3">
      <c r="H9" s="135" t="s">
        <v>109</v>
      </c>
      <c r="L9" s="817" t="s">
        <v>3</v>
      </c>
      <c r="M9" s="817"/>
      <c r="N9" s="817"/>
      <c r="P9" s="631" t="s">
        <v>77</v>
      </c>
      <c r="Q9" s="634"/>
      <c r="R9" s="635"/>
      <c r="S9" s="654"/>
      <c r="T9" s="285"/>
      <c r="U9" s="285"/>
      <c r="V9" s="771"/>
      <c r="W9" s="771"/>
      <c r="X9" s="587"/>
      <c r="Y9" s="587"/>
      <c r="Z9" s="587"/>
      <c r="AA9" s="869"/>
      <c r="AB9" s="869"/>
      <c r="AC9" s="846"/>
      <c r="AD9" s="846"/>
      <c r="AE9" s="846"/>
      <c r="AF9" s="846"/>
      <c r="AG9" s="846"/>
      <c r="AH9" s="846"/>
      <c r="AI9" s="782"/>
    </row>
    <row r="10" spans="1:45" s="279" customFormat="1" ht="18.75" x14ac:dyDescent="0.3">
      <c r="A10" s="286"/>
      <c r="C10" s="287" t="s">
        <v>85</v>
      </c>
      <c r="D10" s="288"/>
      <c r="E10" s="288"/>
      <c r="F10" s="289"/>
      <c r="H10" s="30" t="s">
        <v>524</v>
      </c>
      <c r="I10" s="149"/>
      <c r="J10" s="243" t="s">
        <v>156</v>
      </c>
      <c r="L10" s="151" t="s">
        <v>110</v>
      </c>
      <c r="M10" s="141"/>
      <c r="N10" s="147" t="s">
        <v>7</v>
      </c>
      <c r="P10" s="632" t="s">
        <v>32</v>
      </c>
      <c r="Q10" s="634"/>
      <c r="R10" s="655" t="s">
        <v>108</v>
      </c>
      <c r="S10" s="656"/>
      <c r="T10" s="285"/>
      <c r="U10" s="285"/>
      <c r="V10" s="782"/>
      <c r="W10" s="782"/>
      <c r="X10" s="869"/>
      <c r="Y10" s="869"/>
      <c r="Z10" s="869"/>
      <c r="AA10" s="869"/>
      <c r="AB10" s="869"/>
      <c r="AC10" s="870" t="s">
        <v>303</v>
      </c>
      <c r="AD10" s="846"/>
      <c r="AE10" s="846"/>
      <c r="AF10" s="846"/>
      <c r="AG10" s="846"/>
      <c r="AH10" s="846"/>
      <c r="AI10" s="782"/>
    </row>
    <row r="11" spans="1:45" x14ac:dyDescent="0.25">
      <c r="A11" s="290"/>
      <c r="B11" s="291"/>
      <c r="C11" s="290"/>
      <c r="D11" s="292"/>
      <c r="E11" s="292"/>
      <c r="F11" s="292"/>
      <c r="G11" s="291"/>
      <c r="H11" s="179"/>
      <c r="I11" s="293"/>
      <c r="J11" s="294"/>
      <c r="K11" s="291"/>
      <c r="L11" s="295"/>
      <c r="M11" s="296"/>
      <c r="N11" s="297"/>
      <c r="O11" s="291"/>
      <c r="P11" s="657"/>
      <c r="Q11" s="658"/>
      <c r="R11" s="659"/>
      <c r="S11" s="660"/>
      <c r="AC11" s="849" t="s">
        <v>10</v>
      </c>
      <c r="AD11" s="850">
        <v>1250</v>
      </c>
      <c r="AE11" s="850">
        <v>2500</v>
      </c>
      <c r="AF11" s="850">
        <v>5000</v>
      </c>
      <c r="AG11" s="850">
        <v>10000</v>
      </c>
      <c r="AH11" s="849" t="s">
        <v>94</v>
      </c>
      <c r="AI11" s="773"/>
    </row>
    <row r="12" spans="1:45" x14ac:dyDescent="0.25">
      <c r="B12" s="299" t="s">
        <v>315</v>
      </c>
      <c r="C12" s="290"/>
      <c r="D12" s="292"/>
      <c r="E12" s="292"/>
      <c r="F12" s="292"/>
      <c r="G12" s="291"/>
      <c r="H12" s="291"/>
      <c r="I12" s="291"/>
      <c r="J12" s="290"/>
      <c r="K12" s="291"/>
      <c r="L12" s="290"/>
      <c r="M12" s="291"/>
      <c r="N12" s="290"/>
      <c r="O12" s="291"/>
      <c r="P12" s="661"/>
      <c r="Q12" s="662"/>
      <c r="R12" s="663"/>
      <c r="S12" s="660"/>
      <c r="AC12" s="850">
        <v>1250</v>
      </c>
      <c r="AD12" s="850">
        <v>2500</v>
      </c>
      <c r="AE12" s="850">
        <v>5000</v>
      </c>
      <c r="AF12" s="850">
        <v>10000</v>
      </c>
      <c r="AG12" s="850">
        <v>25000</v>
      </c>
      <c r="AH12" s="850">
        <v>25000</v>
      </c>
      <c r="AI12" s="774"/>
    </row>
    <row r="13" spans="1:45" ht="24" customHeight="1" x14ac:dyDescent="0.25">
      <c r="C13" s="300" t="s">
        <v>55</v>
      </c>
      <c r="G13" s="259" t="s">
        <v>19</v>
      </c>
      <c r="H13" s="301">
        <f>+NR-tot_exp</f>
        <v>0</v>
      </c>
      <c r="I13" s="302"/>
      <c r="J13" s="303" t="e">
        <f>+(H13/NR)*100</f>
        <v>#DIV/0!</v>
      </c>
      <c r="K13" s="304" t="s">
        <v>11</v>
      </c>
      <c r="L13" s="206">
        <f>IF(OR($A$1&lt;1,$A$1&gt;7),0,HLOOKUP($A$1,TABLE,+AB14+1))</f>
        <v>25.693200000000001</v>
      </c>
      <c r="N13" s="300" t="s">
        <v>12</v>
      </c>
      <c r="P13" s="664" t="e">
        <f>IF(ISTEXT(L13),"   N.A.",ABS(L13-J13))</f>
        <v>#DIV/0!</v>
      </c>
      <c r="R13" s="647"/>
      <c r="S13" s="647"/>
      <c r="Z13" s="853" t="s">
        <v>161</v>
      </c>
      <c r="AA13" s="853"/>
      <c r="AC13" s="854">
        <v>1</v>
      </c>
      <c r="AD13" s="854">
        <v>2</v>
      </c>
      <c r="AE13" s="854">
        <v>3</v>
      </c>
      <c r="AF13" s="854">
        <v>4</v>
      </c>
      <c r="AG13" s="854">
        <v>5</v>
      </c>
      <c r="AH13" s="854">
        <v>6</v>
      </c>
    </row>
    <row r="14" spans="1:45" x14ac:dyDescent="0.25">
      <c r="C14" s="300"/>
      <c r="D14" s="305" t="s">
        <v>132</v>
      </c>
      <c r="G14" s="302"/>
      <c r="H14" s="302"/>
      <c r="I14" s="302"/>
      <c r="J14" s="277"/>
      <c r="K14" s="277"/>
      <c r="L14" s="206">
        <f>IF(OR($A$1&lt;1,$A$1&gt;7),0,HLOOKUP($A$1,TABLE,+AB15+1))</f>
        <v>46.222799999999999</v>
      </c>
      <c r="N14" s="306" t="s">
        <v>374</v>
      </c>
      <c r="P14" s="664">
        <f>IF(ISTEXT(L14),"   N.A.",ABS(L14-J14))</f>
        <v>46.222799999999999</v>
      </c>
      <c r="R14" s="647"/>
      <c r="S14" s="647"/>
      <c r="Z14" s="860" t="s">
        <v>177</v>
      </c>
      <c r="AA14" s="844" t="s">
        <v>421</v>
      </c>
      <c r="AB14" s="871">
        <v>1</v>
      </c>
      <c r="AC14" s="848">
        <v>25.693200000000001</v>
      </c>
      <c r="AD14" s="848">
        <v>20.5</v>
      </c>
      <c r="AE14" s="848">
        <v>22.302800000000001</v>
      </c>
      <c r="AF14" s="848">
        <v>20.878699999999998</v>
      </c>
      <c r="AG14" s="848">
        <v>16.961000000000002</v>
      </c>
      <c r="AH14" s="848">
        <v>11.456</v>
      </c>
    </row>
    <row r="15" spans="1:45" x14ac:dyDescent="0.25">
      <c r="G15" s="302"/>
      <c r="H15" s="302"/>
      <c r="I15" s="302"/>
      <c r="J15" s="277"/>
      <c r="K15" s="277"/>
      <c r="L15" s="277"/>
      <c r="N15" s="306"/>
      <c r="P15" s="664"/>
      <c r="R15" s="666"/>
      <c r="S15" s="666"/>
      <c r="Z15" s="860" t="s">
        <v>177</v>
      </c>
      <c r="AA15" s="844" t="s">
        <v>422</v>
      </c>
      <c r="AB15" s="871">
        <v>2</v>
      </c>
      <c r="AC15" s="848">
        <v>46.222799999999999</v>
      </c>
      <c r="AD15" s="848">
        <v>38.5</v>
      </c>
      <c r="AE15" s="848">
        <v>37.194800000000001</v>
      </c>
      <c r="AF15" s="848">
        <v>33.883499999999998</v>
      </c>
      <c r="AG15" s="848">
        <v>27.974500000000003</v>
      </c>
      <c r="AH15" s="848">
        <v>22.131899999999998</v>
      </c>
    </row>
    <row r="16" spans="1:45" x14ac:dyDescent="0.25">
      <c r="C16" s="276" t="s">
        <v>137</v>
      </c>
      <c r="G16" s="259" t="s">
        <v>19</v>
      </c>
      <c r="H16" s="301">
        <f>+H17+H18+H19+H20</f>
        <v>0</v>
      </c>
      <c r="J16" s="303" t="e">
        <f>+(H16/NR)*100</f>
        <v>#DIV/0!</v>
      </c>
      <c r="K16" s="304" t="s">
        <v>11</v>
      </c>
      <c r="L16" s="206">
        <f>IF(OR($A$1&lt;1,$A$1&gt;7),0,HLOOKUP($A$1,TABLE,+AB16+1))</f>
        <v>20.3</v>
      </c>
      <c r="N16" s="300" t="s">
        <v>12</v>
      </c>
      <c r="P16" s="664" t="e">
        <f>IF(ISTEXT(L16),"   N.A.",ABS(L16-J16))</f>
        <v>#DIV/0!</v>
      </c>
      <c r="R16" s="647"/>
      <c r="S16" s="647"/>
      <c r="Z16" s="860" t="s">
        <v>178</v>
      </c>
      <c r="AA16" s="844" t="s">
        <v>421</v>
      </c>
      <c r="AB16" s="871">
        <v>3</v>
      </c>
      <c r="AC16" s="848">
        <v>20.3</v>
      </c>
      <c r="AD16" s="848">
        <v>13.3</v>
      </c>
      <c r="AE16" s="848">
        <v>13.9</v>
      </c>
      <c r="AF16" s="848">
        <v>12.5</v>
      </c>
      <c r="AG16" s="848">
        <v>9.6</v>
      </c>
      <c r="AH16" s="848">
        <v>3.3</v>
      </c>
    </row>
    <row r="17" spans="2:34" x14ac:dyDescent="0.25">
      <c r="D17" s="307" t="s">
        <v>133</v>
      </c>
      <c r="G17" s="259"/>
      <c r="H17" s="308">
        <f>+H13</f>
        <v>0</v>
      </c>
      <c r="I17" s="302"/>
      <c r="J17" s="277"/>
      <c r="K17" s="277"/>
      <c r="L17" s="206">
        <f>IF(OR($A$1&lt;1,$A$1&gt;7),0,HLOOKUP($A$1,TABLE,+AB17+1))</f>
        <v>43.4831</v>
      </c>
      <c r="N17" s="306" t="s">
        <v>374</v>
      </c>
      <c r="P17" s="664">
        <f>IF(ISTEXT(L17),"   N.A.",ABS(L17-J17))</f>
        <v>43.4831</v>
      </c>
      <c r="R17" s="647"/>
      <c r="S17" s="647"/>
      <c r="Z17" s="860" t="s">
        <v>178</v>
      </c>
      <c r="AA17" s="844" t="s">
        <v>422</v>
      </c>
      <c r="AB17" s="871">
        <v>4</v>
      </c>
      <c r="AC17" s="848">
        <v>43.4831</v>
      </c>
      <c r="AD17" s="848">
        <v>32.6</v>
      </c>
      <c r="AE17" s="848">
        <v>30.036800000000003</v>
      </c>
      <c r="AF17" s="848">
        <v>25.7925</v>
      </c>
      <c r="AG17" s="848">
        <v>21.7666</v>
      </c>
      <c r="AH17" s="848">
        <v>14.8307</v>
      </c>
    </row>
    <row r="18" spans="2:34" x14ac:dyDescent="0.25">
      <c r="D18" s="307" t="s">
        <v>134</v>
      </c>
      <c r="G18" s="259"/>
      <c r="H18" s="308">
        <f>-contingents</f>
        <v>0</v>
      </c>
      <c r="I18" s="302"/>
      <c r="J18" s="277"/>
      <c r="K18" s="277"/>
      <c r="L18" s="277"/>
      <c r="N18" s="306"/>
      <c r="P18" s="664"/>
      <c r="R18" s="647"/>
      <c r="S18" s="647"/>
      <c r="Z18" s="860" t="s">
        <v>138</v>
      </c>
      <c r="AA18" s="844" t="s">
        <v>421</v>
      </c>
      <c r="AB18" s="871">
        <v>5</v>
      </c>
      <c r="AC18" s="848">
        <v>28.879500000000004</v>
      </c>
      <c r="AD18" s="848">
        <v>24.9</v>
      </c>
      <c r="AE18" s="848">
        <v>25.067299999999999</v>
      </c>
      <c r="AF18" s="848">
        <v>23.511399999999998</v>
      </c>
      <c r="AG18" s="848">
        <v>20.852799999999998</v>
      </c>
      <c r="AH18" s="848">
        <v>15.612500000000001</v>
      </c>
    </row>
    <row r="19" spans="2:34" x14ac:dyDescent="0.25">
      <c r="D19" s="307" t="s">
        <v>135</v>
      </c>
      <c r="G19" s="259"/>
      <c r="H19" s="308">
        <f>-bonus</f>
        <v>0</v>
      </c>
      <c r="I19" s="302"/>
      <c r="R19" s="666"/>
      <c r="S19" s="666"/>
      <c r="Z19" s="860" t="s">
        <v>138</v>
      </c>
      <c r="AA19" s="844" t="s">
        <v>422</v>
      </c>
      <c r="AB19" s="871">
        <v>6</v>
      </c>
      <c r="AC19" s="848">
        <v>49.739400000000003</v>
      </c>
      <c r="AD19" s="848">
        <v>45.2</v>
      </c>
      <c r="AE19" s="848">
        <v>39.769799999999996</v>
      </c>
      <c r="AF19" s="848">
        <v>36.628699999999995</v>
      </c>
      <c r="AG19" s="848">
        <v>32.130399999999995</v>
      </c>
      <c r="AH19" s="848">
        <v>26.165800000000001</v>
      </c>
    </row>
    <row r="20" spans="2:34" x14ac:dyDescent="0.25">
      <c r="D20" s="307" t="s">
        <v>136</v>
      </c>
      <c r="G20" s="259"/>
      <c r="H20" s="308">
        <f>-investment</f>
        <v>0</v>
      </c>
      <c r="I20" s="302"/>
      <c r="J20" s="277"/>
      <c r="K20" s="277"/>
      <c r="L20" s="277"/>
      <c r="N20" s="306"/>
      <c r="P20" s="664"/>
      <c r="R20" s="666"/>
      <c r="S20" s="666"/>
      <c r="Z20" s="860" t="s">
        <v>179</v>
      </c>
      <c r="AA20" s="844" t="s">
        <v>421</v>
      </c>
      <c r="AB20" s="871">
        <v>7</v>
      </c>
      <c r="AC20" s="848">
        <v>30.755600000000001</v>
      </c>
      <c r="AD20" s="848">
        <v>25.900000000000002</v>
      </c>
      <c r="AE20" s="848">
        <v>26.207699999999999</v>
      </c>
      <c r="AF20" s="848">
        <v>25.128099999999996</v>
      </c>
      <c r="AG20" s="848">
        <v>21.713899999999999</v>
      </c>
      <c r="AH20" s="848">
        <v>18.297699999999999</v>
      </c>
    </row>
    <row r="21" spans="2:34" x14ac:dyDescent="0.25">
      <c r="H21" s="309"/>
      <c r="P21" s="667"/>
      <c r="R21" s="666"/>
      <c r="S21" s="666"/>
      <c r="Z21" s="860" t="s">
        <v>179</v>
      </c>
      <c r="AA21" s="844" t="s">
        <v>422</v>
      </c>
      <c r="AB21" s="871">
        <v>8</v>
      </c>
      <c r="AC21" s="848">
        <v>49.534399999999998</v>
      </c>
      <c r="AD21" s="848">
        <v>44</v>
      </c>
      <c r="AE21" s="848">
        <v>39.987099999999998</v>
      </c>
      <c r="AF21" s="848">
        <v>38.408300000000004</v>
      </c>
      <c r="AG21" s="848">
        <v>31.706299999999999</v>
      </c>
      <c r="AH21" s="848">
        <v>28.189199999999996</v>
      </c>
    </row>
    <row r="22" spans="2:34" x14ac:dyDescent="0.25">
      <c r="P22" s="667"/>
      <c r="R22" s="666"/>
      <c r="S22" s="666"/>
      <c r="Z22" s="860" t="s">
        <v>180</v>
      </c>
      <c r="AA22" s="844" t="s">
        <v>421</v>
      </c>
      <c r="AB22" s="871">
        <v>9</v>
      </c>
      <c r="AC22" s="848">
        <v>31.8612</v>
      </c>
      <c r="AD22" s="848">
        <v>26.400000000000002</v>
      </c>
      <c r="AE22" s="848">
        <v>27.218299999999999</v>
      </c>
      <c r="AF22" s="848">
        <v>25.761499999999998</v>
      </c>
      <c r="AG22" s="848">
        <v>22.698899999999998</v>
      </c>
      <c r="AH22" s="848">
        <v>19.287499999999998</v>
      </c>
    </row>
    <row r="23" spans="2:34" x14ac:dyDescent="0.25">
      <c r="C23" s="300" t="s">
        <v>138</v>
      </c>
      <c r="G23" s="259" t="s">
        <v>19</v>
      </c>
      <c r="H23" s="301">
        <f>+H13+interest+depreciation+amortization</f>
        <v>0</v>
      </c>
      <c r="J23" s="303" t="e">
        <f>+(H23/NR)*100</f>
        <v>#DIV/0!</v>
      </c>
      <c r="K23" s="304" t="s">
        <v>11</v>
      </c>
      <c r="L23" s="206">
        <f>IF(OR($A$1&lt;1,$A$1&gt;7),0,HLOOKUP($A$1,TABLE,+AB18+1))</f>
        <v>28.879500000000004</v>
      </c>
      <c r="N23" s="300" t="s">
        <v>12</v>
      </c>
      <c r="P23" s="664" t="e">
        <f>IF(ISTEXT(L23),"   N.A.",ABS(L23-J23))</f>
        <v>#DIV/0!</v>
      </c>
      <c r="R23" s="647"/>
      <c r="S23" s="647"/>
      <c r="Z23" s="860" t="s">
        <v>180</v>
      </c>
      <c r="AA23" s="844" t="s">
        <v>422</v>
      </c>
      <c r="AB23" s="871">
        <v>10</v>
      </c>
      <c r="AC23" s="848">
        <v>51.287799999999997</v>
      </c>
      <c r="AD23" s="848">
        <v>45.1</v>
      </c>
      <c r="AE23" s="848">
        <v>40.802300000000002</v>
      </c>
      <c r="AF23" s="848">
        <v>38.785399999999996</v>
      </c>
      <c r="AG23" s="848">
        <v>32.644600000000004</v>
      </c>
      <c r="AH23" s="848">
        <v>28.920200000000001</v>
      </c>
    </row>
    <row r="24" spans="2:34" x14ac:dyDescent="0.25">
      <c r="C24" s="300"/>
      <c r="D24" s="305" t="s">
        <v>372</v>
      </c>
      <c r="G24" s="302"/>
      <c r="H24" s="308"/>
      <c r="I24" s="302"/>
      <c r="J24" s="277"/>
      <c r="K24" s="277"/>
      <c r="L24" s="206">
        <f>IF(OR($A$1&lt;1,$A$1&gt;7),0,HLOOKUP($A$1,TABLE,+AB19+1))</f>
        <v>49.739400000000003</v>
      </c>
      <c r="N24" s="306" t="s">
        <v>374</v>
      </c>
      <c r="P24" s="664">
        <f>IF(ISTEXT(L24),"   N.A.",ABS(L24-J24))</f>
        <v>49.739400000000003</v>
      </c>
      <c r="R24" s="647"/>
      <c r="S24" s="647"/>
      <c r="Z24" s="860" t="s">
        <v>222</v>
      </c>
      <c r="AA24" s="844" t="s">
        <v>421</v>
      </c>
      <c r="AB24" s="871">
        <v>11</v>
      </c>
      <c r="AC24" s="848">
        <v>23.9</v>
      </c>
      <c r="AD24" s="848">
        <v>22.6</v>
      </c>
      <c r="AE24" s="848">
        <v>22.2</v>
      </c>
      <c r="AF24" s="848">
        <v>20.399999999999999</v>
      </c>
      <c r="AG24" s="848">
        <v>18.399999999999999</v>
      </c>
      <c r="AH24" s="848">
        <v>18.2</v>
      </c>
    </row>
    <row r="25" spans="2:34" x14ac:dyDescent="0.25">
      <c r="E25" s="310"/>
      <c r="G25" s="302"/>
      <c r="H25" s="308"/>
      <c r="I25" s="302"/>
      <c r="J25" s="277"/>
      <c r="K25" s="277"/>
      <c r="L25" s="277"/>
      <c r="N25" s="306"/>
      <c r="P25" s="664"/>
      <c r="R25" s="647"/>
      <c r="S25" s="647"/>
      <c r="Z25" s="860" t="s">
        <v>222</v>
      </c>
      <c r="AA25" s="844" t="s">
        <v>422</v>
      </c>
      <c r="AB25" s="871">
        <v>12</v>
      </c>
      <c r="AC25" s="848">
        <v>38.9</v>
      </c>
      <c r="AD25" s="848">
        <v>38.6</v>
      </c>
      <c r="AE25" s="848">
        <v>34.299999999999997</v>
      </c>
      <c r="AF25" s="848">
        <v>32.200000000000003</v>
      </c>
      <c r="AG25" s="848">
        <v>29.6</v>
      </c>
      <c r="AH25" s="848">
        <v>26.7</v>
      </c>
    </row>
    <row r="26" spans="2:34" x14ac:dyDescent="0.25">
      <c r="E26" s="310"/>
      <c r="G26" s="302"/>
      <c r="H26" s="308"/>
      <c r="I26" s="302"/>
      <c r="J26" s="277"/>
      <c r="K26" s="277"/>
      <c r="L26" s="277"/>
      <c r="N26" s="306"/>
      <c r="P26" s="664"/>
      <c r="R26" s="668"/>
      <c r="S26" s="668"/>
      <c r="Z26" s="860"/>
      <c r="AA26" s="844"/>
    </row>
    <row r="27" spans="2:34" x14ac:dyDescent="0.25">
      <c r="G27" s="302"/>
      <c r="H27" s="302"/>
      <c r="I27" s="302"/>
      <c r="J27" s="277"/>
      <c r="K27" s="277"/>
      <c r="L27" s="277"/>
      <c r="N27" s="306"/>
      <c r="P27" s="664"/>
      <c r="R27" s="668"/>
      <c r="S27" s="668"/>
      <c r="Z27" s="860"/>
      <c r="AA27" s="844"/>
    </row>
    <row r="28" spans="2:34" ht="18.75" x14ac:dyDescent="0.3">
      <c r="C28" s="311" t="s">
        <v>139</v>
      </c>
      <c r="D28" s="312"/>
      <c r="E28" s="312"/>
      <c r="F28" s="312"/>
      <c r="G28" s="312"/>
      <c r="H28" s="312"/>
      <c r="I28" s="312"/>
      <c r="J28" s="312"/>
      <c r="K28" s="313"/>
      <c r="R28" s="666"/>
      <c r="S28" s="666"/>
      <c r="Z28" s="860"/>
      <c r="AA28" s="844"/>
    </row>
    <row r="29" spans="2:34" x14ac:dyDescent="0.25">
      <c r="C29" s="314"/>
      <c r="D29" s="309"/>
      <c r="E29" s="309"/>
      <c r="F29" s="309"/>
      <c r="G29" s="309"/>
      <c r="H29" s="309"/>
      <c r="I29" s="309"/>
      <c r="J29" s="309"/>
      <c r="K29" s="315"/>
      <c r="R29" s="666"/>
      <c r="S29" s="666"/>
      <c r="Z29" s="860"/>
      <c r="AA29" s="844"/>
    </row>
    <row r="30" spans="2:34" x14ac:dyDescent="0.25">
      <c r="C30" s="316" t="s">
        <v>140</v>
      </c>
      <c r="D30" s="309"/>
      <c r="E30" s="309"/>
      <c r="F30" s="309"/>
      <c r="G30" s="309"/>
      <c r="H30" s="309"/>
      <c r="I30" s="309"/>
      <c r="J30" s="309"/>
      <c r="K30" s="315"/>
      <c r="R30" s="666"/>
      <c r="S30" s="666"/>
    </row>
    <row r="31" spans="2:34" x14ac:dyDescent="0.25">
      <c r="C31" s="316"/>
      <c r="D31" s="309"/>
      <c r="E31" s="309"/>
      <c r="F31" s="309"/>
      <c r="G31" s="309"/>
      <c r="H31" s="309"/>
      <c r="I31" s="309"/>
      <c r="J31" s="309"/>
      <c r="K31" s="315"/>
      <c r="R31" s="666"/>
      <c r="S31" s="666"/>
    </row>
    <row r="32" spans="2:34" x14ac:dyDescent="0.25">
      <c r="B32" s="278"/>
      <c r="C32" s="316"/>
      <c r="D32" s="309" t="s">
        <v>141</v>
      </c>
      <c r="E32" s="309"/>
      <c r="F32" s="309"/>
      <c r="G32" s="317" t="s">
        <v>19</v>
      </c>
      <c r="H32" s="260">
        <v>0</v>
      </c>
      <c r="I32" s="309"/>
      <c r="J32" s="303" t="e">
        <f>+(H32/NR)*100</f>
        <v>#DIV/0!</v>
      </c>
      <c r="K32" s="318" t="s">
        <v>11</v>
      </c>
      <c r="R32" s="666"/>
      <c r="S32" s="666"/>
      <c r="AB32" s="864"/>
    </row>
    <row r="33" spans="2:28" x14ac:dyDescent="0.25">
      <c r="B33" s="278"/>
      <c r="C33" s="316"/>
      <c r="D33" s="309"/>
      <c r="E33" s="309"/>
      <c r="F33" s="309"/>
      <c r="G33" s="309"/>
      <c r="H33" s="309"/>
      <c r="I33" s="309"/>
      <c r="J33" s="309"/>
      <c r="K33" s="315"/>
      <c r="R33" s="666"/>
      <c r="S33" s="666"/>
      <c r="AB33" s="864"/>
    </row>
    <row r="34" spans="2:28" x14ac:dyDescent="0.25">
      <c r="B34" s="278"/>
      <c r="C34" s="316"/>
      <c r="D34" s="309" t="s">
        <v>152</v>
      </c>
      <c r="E34" s="309"/>
      <c r="F34" s="309"/>
      <c r="G34" s="317" t="s">
        <v>19</v>
      </c>
      <c r="H34" s="260">
        <v>0</v>
      </c>
      <c r="I34" s="309"/>
      <c r="J34" s="303" t="e">
        <f>+(H34/NR)*100</f>
        <v>#DIV/0!</v>
      </c>
      <c r="K34" s="318" t="s">
        <v>11</v>
      </c>
      <c r="R34" s="666"/>
      <c r="S34" s="666"/>
      <c r="AB34" s="864"/>
    </row>
    <row r="35" spans="2:28" x14ac:dyDescent="0.25">
      <c r="B35" s="278"/>
      <c r="C35" s="316"/>
      <c r="D35" s="309"/>
      <c r="E35" s="309"/>
      <c r="F35" s="309"/>
      <c r="G35" s="309"/>
      <c r="H35" s="309"/>
      <c r="I35" s="309"/>
      <c r="J35" s="309"/>
      <c r="K35" s="315"/>
      <c r="R35" s="666"/>
      <c r="S35" s="666"/>
      <c r="AB35" s="864"/>
    </row>
    <row r="36" spans="2:28" x14ac:dyDescent="0.25">
      <c r="B36" s="278"/>
      <c r="C36" s="316" t="s">
        <v>142</v>
      </c>
      <c r="D36" s="309"/>
      <c r="E36" s="309"/>
      <c r="F36" s="309"/>
      <c r="G36" s="309"/>
      <c r="H36" s="309"/>
      <c r="I36" s="309"/>
      <c r="J36" s="309"/>
      <c r="K36" s="315"/>
      <c r="R36" s="666"/>
      <c r="S36" s="666"/>
      <c r="AB36" s="864"/>
    </row>
    <row r="37" spans="2:28" x14ac:dyDescent="0.25">
      <c r="B37" s="278"/>
      <c r="C37" s="316"/>
      <c r="D37" s="309"/>
      <c r="E37" s="309"/>
      <c r="F37" s="309"/>
      <c r="G37" s="309"/>
      <c r="H37" s="309"/>
      <c r="I37" s="309"/>
      <c r="J37" s="309"/>
      <c r="K37" s="315"/>
      <c r="R37" s="666"/>
      <c r="S37" s="666"/>
      <c r="AB37" s="864"/>
    </row>
    <row r="38" spans="2:28" x14ac:dyDescent="0.25">
      <c r="B38" s="278"/>
      <c r="C38" s="316"/>
      <c r="D38" s="309" t="s">
        <v>143</v>
      </c>
      <c r="E38" s="309"/>
      <c r="F38" s="309"/>
      <c r="G38" s="309"/>
      <c r="H38" s="309"/>
      <c r="I38" s="309"/>
      <c r="J38" s="309"/>
      <c r="K38" s="315"/>
      <c r="R38" s="666"/>
      <c r="S38" s="666"/>
      <c r="AB38" s="864"/>
    </row>
    <row r="39" spans="2:28" x14ac:dyDescent="0.25">
      <c r="B39" s="278"/>
      <c r="C39" s="316"/>
      <c r="D39" s="309" t="s">
        <v>144</v>
      </c>
      <c r="E39" s="309"/>
      <c r="F39" s="309"/>
      <c r="G39" s="317" t="s">
        <v>19</v>
      </c>
      <c r="H39" s="260">
        <v>0</v>
      </c>
      <c r="I39" s="309"/>
      <c r="J39" s="303" t="e">
        <f>+(H39/NR)*100</f>
        <v>#DIV/0!</v>
      </c>
      <c r="K39" s="318" t="s">
        <v>11</v>
      </c>
      <c r="R39" s="666"/>
      <c r="S39" s="666"/>
      <c r="AB39" s="864"/>
    </row>
    <row r="40" spans="2:28" x14ac:dyDescent="0.25">
      <c r="B40" s="278"/>
      <c r="C40" s="316"/>
      <c r="D40" s="309"/>
      <c r="E40" s="309"/>
      <c r="F40" s="309"/>
      <c r="G40" s="309"/>
      <c r="H40" s="309"/>
      <c r="I40" s="309"/>
      <c r="J40" s="309"/>
      <c r="K40" s="315"/>
      <c r="R40" s="666"/>
      <c r="S40" s="666"/>
      <c r="AB40" s="864"/>
    </row>
    <row r="41" spans="2:28" x14ac:dyDescent="0.25">
      <c r="B41" s="278"/>
      <c r="C41" s="316"/>
      <c r="D41" s="309" t="s">
        <v>145</v>
      </c>
      <c r="E41" s="309"/>
      <c r="F41" s="309"/>
      <c r="G41" s="309"/>
      <c r="H41" s="309"/>
      <c r="I41" s="309"/>
      <c r="J41" s="309"/>
      <c r="K41" s="315"/>
      <c r="R41" s="666"/>
      <c r="S41" s="666"/>
      <c r="AB41" s="864"/>
    </row>
    <row r="42" spans="2:28" x14ac:dyDescent="0.25">
      <c r="B42" s="278"/>
      <c r="C42" s="316"/>
      <c r="D42" s="309" t="s">
        <v>146</v>
      </c>
      <c r="E42" s="309"/>
      <c r="F42" s="309"/>
      <c r="G42" s="317" t="s">
        <v>19</v>
      </c>
      <c r="H42" s="260">
        <v>0</v>
      </c>
      <c r="I42" s="309"/>
      <c r="J42" s="303" t="e">
        <f>+(H42/NR)*100</f>
        <v>#DIV/0!</v>
      </c>
      <c r="K42" s="318" t="s">
        <v>11</v>
      </c>
      <c r="R42" s="666"/>
      <c r="S42" s="666"/>
      <c r="AB42" s="864"/>
    </row>
    <row r="43" spans="2:28" x14ac:dyDescent="0.25">
      <c r="B43" s="278"/>
      <c r="C43" s="319"/>
      <c r="D43" s="320"/>
      <c r="E43" s="320"/>
      <c r="F43" s="320"/>
      <c r="G43" s="320"/>
      <c r="H43" s="320"/>
      <c r="I43" s="320"/>
      <c r="J43" s="320"/>
      <c r="K43" s="321"/>
      <c r="R43" s="666"/>
      <c r="S43" s="666"/>
      <c r="AB43" s="864"/>
    </row>
    <row r="44" spans="2:28" x14ac:dyDescent="0.25">
      <c r="B44" s="278"/>
      <c r="R44" s="666"/>
      <c r="S44" s="666"/>
      <c r="AB44" s="864"/>
    </row>
    <row r="45" spans="2:28" x14ac:dyDescent="0.25">
      <c r="B45" s="278"/>
      <c r="R45" s="666"/>
      <c r="S45" s="666"/>
      <c r="AB45" s="864"/>
    </row>
    <row r="46" spans="2:28" x14ac:dyDescent="0.25">
      <c r="B46" s="278"/>
      <c r="C46" s="300" t="s">
        <v>147</v>
      </c>
      <c r="G46" s="259" t="s">
        <v>19</v>
      </c>
      <c r="H46" s="301">
        <f>+H13+H32+H34-H39+H42</f>
        <v>0</v>
      </c>
      <c r="I46" s="302"/>
      <c r="J46" s="303" t="e">
        <f>+(H46/NR)*100</f>
        <v>#DIV/0!</v>
      </c>
      <c r="K46" s="304" t="s">
        <v>11</v>
      </c>
      <c r="L46" s="206">
        <f>IF(OR($A$1&lt;1,$A$1&gt;7),0,HLOOKUP($A$1,TABLE,+AB20+1))</f>
        <v>30.755600000000001</v>
      </c>
      <c r="N46" s="300" t="s">
        <v>12</v>
      </c>
      <c r="P46" s="664" t="e">
        <f>IF(ISTEXT(L46),"   N.A.",ABS(L46-J46))</f>
        <v>#DIV/0!</v>
      </c>
      <c r="R46" s="647"/>
      <c r="S46" s="647"/>
      <c r="AB46" s="864"/>
    </row>
    <row r="47" spans="2:28" x14ac:dyDescent="0.25">
      <c r="B47" s="278"/>
      <c r="D47" s="323" t="s">
        <v>153</v>
      </c>
      <c r="E47" s="305"/>
      <c r="G47" s="302"/>
      <c r="H47" s="302"/>
      <c r="I47" s="302"/>
      <c r="J47" s="277"/>
      <c r="K47" s="277"/>
      <c r="L47" s="206">
        <f>IF(OR($A$1&lt;1,$A$1&gt;7),0,HLOOKUP($A$1,TABLE,+AB21+1))</f>
        <v>49.534399999999998</v>
      </c>
      <c r="N47" s="306" t="s">
        <v>374</v>
      </c>
      <c r="P47" s="664">
        <f>IF(ISTEXT(L47),"   N.A.",ABS(L47-J47))</f>
        <v>49.534399999999998</v>
      </c>
      <c r="R47" s="647"/>
      <c r="S47" s="647"/>
      <c r="AB47" s="864"/>
    </row>
    <row r="48" spans="2:28" x14ac:dyDescent="0.25">
      <c r="B48" s="278"/>
      <c r="D48" s="324" t="s">
        <v>479</v>
      </c>
      <c r="E48" s="324"/>
      <c r="G48" s="302"/>
      <c r="H48" s="302"/>
      <c r="I48" s="302"/>
      <c r="J48" s="277"/>
      <c r="K48" s="277"/>
      <c r="L48" s="322"/>
      <c r="N48" s="306"/>
      <c r="P48" s="664"/>
      <c r="R48" s="647"/>
      <c r="S48" s="647"/>
      <c r="AB48" s="864"/>
    </row>
    <row r="49" spans="1:28" x14ac:dyDescent="0.25">
      <c r="B49" s="278"/>
      <c r="D49" s="324" t="s">
        <v>154</v>
      </c>
      <c r="E49" s="324"/>
      <c r="L49" s="325"/>
      <c r="R49" s="666"/>
      <c r="S49" s="666"/>
      <c r="AB49" s="864"/>
    </row>
    <row r="50" spans="1:28" x14ac:dyDescent="0.25">
      <c r="B50" s="278"/>
      <c r="D50" s="324" t="s">
        <v>155</v>
      </c>
      <c r="E50" s="324"/>
      <c r="L50" s="325"/>
      <c r="R50" s="666"/>
      <c r="S50" s="666"/>
      <c r="AB50" s="864"/>
    </row>
    <row r="51" spans="1:28" x14ac:dyDescent="0.25">
      <c r="B51" s="278"/>
      <c r="D51" s="326"/>
      <c r="E51" s="326"/>
      <c r="F51" s="326"/>
      <c r="G51" s="326"/>
      <c r="H51" s="326"/>
      <c r="I51" s="326"/>
      <c r="J51" s="327"/>
      <c r="K51" s="327"/>
      <c r="L51" s="328"/>
      <c r="M51" s="329"/>
      <c r="N51" s="329"/>
      <c r="O51" s="329"/>
      <c r="P51" s="669"/>
      <c r="Q51" s="670"/>
      <c r="R51" s="671"/>
      <c r="S51" s="671"/>
      <c r="AB51" s="864"/>
    </row>
    <row r="52" spans="1:28" x14ac:dyDescent="0.25">
      <c r="A52" s="278"/>
      <c r="B52" s="278"/>
      <c r="C52" s="276" t="s">
        <v>148</v>
      </c>
      <c r="D52" s="326"/>
      <c r="E52" s="326"/>
      <c r="F52" s="326"/>
      <c r="G52" s="259" t="s">
        <v>19</v>
      </c>
      <c r="H52" s="301">
        <f>+H23+H32+H34-H39+H42</f>
        <v>0</v>
      </c>
      <c r="I52" s="302"/>
      <c r="J52" s="303" t="e">
        <f>+(H52/NR)*100</f>
        <v>#DIV/0!</v>
      </c>
      <c r="K52" s="304" t="s">
        <v>11</v>
      </c>
      <c r="L52" s="206">
        <f>IF(OR($A$1&lt;1,$A$1&gt;7),0,HLOOKUP($A$1,TABLE,+AB22+1))</f>
        <v>31.8612</v>
      </c>
      <c r="N52" s="300" t="s">
        <v>12</v>
      </c>
      <c r="P52" s="664" t="e">
        <f>IF(ISTEXT(L52),"   N.A.",ABS(L52-J52))</f>
        <v>#DIV/0!</v>
      </c>
      <c r="Q52" s="670"/>
      <c r="R52" s="647"/>
      <c r="S52" s="647"/>
      <c r="AB52" s="864"/>
    </row>
    <row r="53" spans="1:28" x14ac:dyDescent="0.25">
      <c r="A53" s="278"/>
      <c r="B53" s="278"/>
      <c r="D53" s="326"/>
      <c r="E53" s="326"/>
      <c r="F53" s="326"/>
      <c r="G53" s="302"/>
      <c r="H53" s="302"/>
      <c r="I53" s="302"/>
      <c r="J53" s="277"/>
      <c r="K53" s="277"/>
      <c r="L53" s="206">
        <f>IF(OR($A$1&lt;1,$A$1&gt;7),0,HLOOKUP($A$1,TABLE,+AB23+1))</f>
        <v>51.287799999999997</v>
      </c>
      <c r="N53" s="306" t="s">
        <v>374</v>
      </c>
      <c r="P53" s="664">
        <f>IF(ISTEXT(L53),"   N.A.",ABS(L53-J53))</f>
        <v>51.287799999999997</v>
      </c>
      <c r="R53" s="647"/>
      <c r="S53" s="647"/>
      <c r="AB53" s="864"/>
    </row>
    <row r="54" spans="1:28" x14ac:dyDescent="0.25">
      <c r="A54" s="278"/>
      <c r="B54" s="278"/>
      <c r="D54" s="327"/>
      <c r="E54" s="327"/>
      <c r="F54" s="327"/>
      <c r="G54" s="302"/>
      <c r="H54" s="302"/>
      <c r="I54" s="302"/>
      <c r="J54" s="277"/>
      <c r="K54" s="277"/>
      <c r="L54" s="322"/>
      <c r="N54" s="306"/>
      <c r="P54" s="664"/>
      <c r="Q54" s="670"/>
      <c r="R54" s="647"/>
      <c r="S54" s="647"/>
      <c r="AB54" s="864"/>
    </row>
    <row r="55" spans="1:28" x14ac:dyDescent="0.25">
      <c r="A55" s="278"/>
      <c r="B55" s="278"/>
      <c r="C55" s="326"/>
      <c r="D55" s="326"/>
      <c r="E55" s="326"/>
      <c r="F55" s="326"/>
      <c r="G55" s="326"/>
      <c r="H55" s="326"/>
      <c r="I55" s="326"/>
      <c r="J55" s="326"/>
      <c r="K55" s="326"/>
      <c r="L55" s="326"/>
      <c r="M55" s="330"/>
      <c r="N55" s="330"/>
      <c r="O55" s="331"/>
      <c r="P55" s="669"/>
      <c r="Q55" s="670"/>
      <c r="R55" s="671"/>
      <c r="S55" s="671"/>
      <c r="AB55" s="864"/>
    </row>
    <row r="56" spans="1:28" x14ac:dyDescent="0.25">
      <c r="P56" s="667"/>
      <c r="R56" s="666"/>
      <c r="S56" s="666"/>
    </row>
    <row r="57" spans="1:28" x14ac:dyDescent="0.25">
      <c r="C57" s="276" t="s">
        <v>215</v>
      </c>
      <c r="G57" s="259"/>
      <c r="H57" s="332" t="e">
        <f>Growth!J155+((Profit!J52)/2)</f>
        <v>#DIV/0!</v>
      </c>
      <c r="I57" s="302"/>
      <c r="J57" s="333"/>
      <c r="L57" s="206">
        <f>IF(OR($A$1&lt;1,$A$1&gt;7),0,HLOOKUP($A$1,TABLE,+AB24+1))</f>
        <v>23.9</v>
      </c>
      <c r="N57" s="300" t="s">
        <v>12</v>
      </c>
      <c r="P57" s="664">
        <f>IF(ISTEXT(L57),"   N.A.",ABS(L57-J57))</f>
        <v>23.9</v>
      </c>
      <c r="Q57" s="670"/>
      <c r="R57" s="647"/>
      <c r="S57" s="647"/>
    </row>
    <row r="58" spans="1:28" x14ac:dyDescent="0.25">
      <c r="D58" s="323" t="s">
        <v>216</v>
      </c>
      <c r="L58" s="206">
        <f>IF(OR($A$1&lt;1,$A$1&gt;7),0,HLOOKUP($A$1,TABLE,+AB25+1))</f>
        <v>38.9</v>
      </c>
      <c r="N58" s="306" t="s">
        <v>374</v>
      </c>
      <c r="P58" s="664">
        <f>IF(ISTEXT(L58),"   N.A.",ABS(L58-J58))</f>
        <v>38.9</v>
      </c>
      <c r="R58" s="647"/>
      <c r="S58" s="647"/>
    </row>
    <row r="59" spans="1:28" x14ac:dyDescent="0.25">
      <c r="C59" s="291"/>
      <c r="D59" s="323" t="s">
        <v>217</v>
      </c>
      <c r="L59" s="322"/>
      <c r="N59" s="306"/>
      <c r="P59" s="664"/>
      <c r="Q59" s="670"/>
      <c r="R59" s="647"/>
      <c r="S59" s="647"/>
    </row>
    <row r="60" spans="1:28" x14ac:dyDescent="0.25">
      <c r="D60" s="323" t="s">
        <v>218</v>
      </c>
      <c r="P60" s="667"/>
      <c r="R60" s="666"/>
      <c r="S60" s="666"/>
    </row>
    <row r="61" spans="1:28" x14ac:dyDescent="0.25">
      <c r="D61" s="323" t="s">
        <v>219</v>
      </c>
      <c r="P61" s="667"/>
    </row>
    <row r="62" spans="1:28" x14ac:dyDescent="0.25">
      <c r="D62" s="323" t="s">
        <v>220</v>
      </c>
      <c r="P62" s="667"/>
    </row>
    <row r="63" spans="1:28" x14ac:dyDescent="0.25">
      <c r="D63" s="323" t="s">
        <v>221</v>
      </c>
      <c r="P63" s="667"/>
    </row>
    <row r="64" spans="1:28" x14ac:dyDescent="0.25">
      <c r="D64" s="323" t="s">
        <v>316</v>
      </c>
      <c r="P64" s="667"/>
    </row>
    <row r="65" spans="4:8" x14ac:dyDescent="0.25">
      <c r="D65" s="323"/>
    </row>
    <row r="66" spans="4:8" x14ac:dyDescent="0.25">
      <c r="D66" s="334" t="s">
        <v>309</v>
      </c>
    </row>
    <row r="68" spans="4:8" x14ac:dyDescent="0.25">
      <c r="D68" s="335"/>
      <c r="E68" s="335"/>
      <c r="F68" s="335"/>
      <c r="G68" s="336"/>
      <c r="H68" s="337"/>
    </row>
    <row r="69" spans="4:8" x14ac:dyDescent="0.25">
      <c r="D69" s="335"/>
      <c r="E69" s="335"/>
      <c r="F69" s="335"/>
      <c r="G69" s="335"/>
      <c r="H69" s="335"/>
    </row>
    <row r="70" spans="4:8" x14ac:dyDescent="0.25">
      <c r="D70" s="335"/>
      <c r="E70" s="335"/>
      <c r="F70" s="335"/>
      <c r="G70" s="335"/>
      <c r="H70" s="337"/>
    </row>
    <row r="71" spans="4:8" x14ac:dyDescent="0.25">
      <c r="D71" s="335"/>
      <c r="E71" s="335"/>
      <c r="F71" s="335"/>
      <c r="G71" s="335"/>
      <c r="H71" s="335"/>
    </row>
    <row r="72" spans="4:8" x14ac:dyDescent="0.25">
      <c r="D72" s="335"/>
      <c r="E72" s="335"/>
      <c r="F72" s="335"/>
      <c r="G72" s="335"/>
      <c r="H72" s="338"/>
    </row>
  </sheetData>
  <sheetProtection algorithmName="SHA-512" hashValue="sp4X2mfZBB/X42Wrn1dBn81dOrVkkhrDVjV8XmvWYucjPyT9cCw1kqQ+XjxatzyYScU7hJdopkAOo13+NMUF2Q==" saltValue="byokDDj0Fz9jQV1EO72OPQ==" spinCount="100000" sheet="1" objects="1" scenarios="1"/>
  <mergeCells count="3">
    <mergeCell ref="E3:M3"/>
    <mergeCell ref="O3:Q3"/>
    <mergeCell ref="L9:N9"/>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theme="6"/>
  </sheetPr>
  <dimension ref="A1:AS205"/>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J13" sqref="J13"/>
    </sheetView>
  </sheetViews>
  <sheetFormatPr defaultColWidth="12.42578125" defaultRowHeight="15.75" x14ac:dyDescent="0.25"/>
  <cols>
    <col min="1" max="1" width="6.140625" style="339" customWidth="1"/>
    <col min="2" max="3" width="2.28515625" style="339" customWidth="1"/>
    <col min="4" max="4" width="11.42578125" style="339" customWidth="1"/>
    <col min="5" max="5" width="25.42578125" style="339" customWidth="1"/>
    <col min="6" max="6" width="4.42578125" style="339" customWidth="1"/>
    <col min="7" max="7" width="2.28515625" style="339" customWidth="1"/>
    <col min="8" max="8" width="19.42578125" style="339" customWidth="1"/>
    <col min="9" max="9" width="2.28515625" style="339" customWidth="1"/>
    <col min="10" max="10" width="9.85546875" style="339" customWidth="1"/>
    <col min="11" max="11" width="3.42578125" style="339" customWidth="1"/>
    <col min="12" max="12" width="14.7109375" style="339" customWidth="1"/>
    <col min="13" max="13" width="2.28515625" style="339" customWidth="1"/>
    <col min="14" max="14" width="14.7109375" style="339" customWidth="1"/>
    <col min="15" max="15" width="2.28515625" style="339" customWidth="1"/>
    <col min="16" max="16" width="13.85546875" style="678" customWidth="1"/>
    <col min="17" max="17" width="2.28515625" style="678" customWidth="1"/>
    <col min="18" max="18" width="12.42578125" style="678" customWidth="1"/>
    <col min="19" max="19" width="32" style="678" customWidth="1"/>
    <col min="20" max="20" width="12.42578125" style="341"/>
    <col min="21" max="22" width="8.7109375" style="341" customWidth="1"/>
    <col min="23" max="33" width="9.42578125" style="873" customWidth="1"/>
    <col min="34" max="34" width="9.42578125" style="341" customWidth="1"/>
    <col min="35" max="16384" width="12.42578125" style="339"/>
  </cols>
  <sheetData>
    <row r="1" spans="1:45" s="342" customFormat="1" ht="18.75" x14ac:dyDescent="0.3">
      <c r="A1" s="612">
        <f>rev_code</f>
        <v>1</v>
      </c>
      <c r="B1" s="591"/>
      <c r="C1" s="592"/>
      <c r="D1" s="593" t="s">
        <v>525</v>
      </c>
      <c r="E1" s="593"/>
      <c r="F1" s="593"/>
      <c r="G1" s="675"/>
      <c r="H1" s="675"/>
      <c r="I1" s="675"/>
      <c r="J1" s="675"/>
      <c r="K1" s="675"/>
      <c r="L1" s="675"/>
      <c r="M1" s="675"/>
      <c r="N1" s="675"/>
      <c r="O1" s="675"/>
      <c r="P1" s="676"/>
      <c r="Q1" s="676"/>
      <c r="R1" s="676"/>
      <c r="S1" s="677"/>
      <c r="T1" s="344"/>
      <c r="U1" s="344"/>
      <c r="V1" s="344"/>
      <c r="W1" s="872"/>
      <c r="X1" s="872"/>
      <c r="Y1" s="872"/>
      <c r="Z1" s="872"/>
      <c r="AA1" s="872"/>
      <c r="AB1" s="872"/>
      <c r="AC1" s="872"/>
      <c r="AD1" s="872"/>
      <c r="AE1" s="872"/>
      <c r="AF1" s="872"/>
      <c r="AG1" s="872"/>
      <c r="AH1" s="344"/>
    </row>
    <row r="2" spans="1:45" x14ac:dyDescent="0.25">
      <c r="H2" s="340"/>
    </row>
    <row r="3" spans="1:45" s="342" customFormat="1" ht="18.75" x14ac:dyDescent="0.3">
      <c r="B3" s="343"/>
      <c r="C3" s="343"/>
      <c r="D3" s="129" t="s">
        <v>0</v>
      </c>
      <c r="E3" s="811" t="str">
        <f>IF(agency="","",agency)</f>
        <v xml:space="preserve"> </v>
      </c>
      <c r="F3" s="811"/>
      <c r="G3" s="811"/>
      <c r="H3" s="811"/>
      <c r="I3" s="811"/>
      <c r="J3" s="811"/>
      <c r="K3" s="811"/>
      <c r="L3" s="811"/>
      <c r="M3" s="811"/>
      <c r="N3" s="130" t="s">
        <v>1</v>
      </c>
      <c r="O3" s="812" t="str">
        <f>IF(date="","",date)</f>
        <v xml:space="preserve"> </v>
      </c>
      <c r="P3" s="812"/>
      <c r="Q3" s="812"/>
      <c r="R3" s="645"/>
      <c r="S3" s="679"/>
      <c r="T3" s="344"/>
      <c r="U3" s="344"/>
      <c r="V3" s="344"/>
      <c r="W3" s="872"/>
      <c r="X3" s="872"/>
      <c r="Y3" s="872"/>
      <c r="Z3" s="872"/>
      <c r="AA3" s="872"/>
      <c r="AB3" s="872"/>
      <c r="AC3" s="872"/>
      <c r="AD3" s="872"/>
      <c r="AE3" s="872"/>
      <c r="AF3" s="872"/>
      <c r="AG3" s="872"/>
      <c r="AH3" s="344"/>
    </row>
    <row r="4" spans="1:45" s="345" customFormat="1" ht="18.75" x14ac:dyDescent="0.3">
      <c r="B4" s="346"/>
      <c r="C4" s="346"/>
      <c r="D4" s="129"/>
      <c r="E4" s="134"/>
      <c r="F4" s="134"/>
      <c r="G4" s="135"/>
      <c r="H4" s="135"/>
      <c r="I4" s="135"/>
      <c r="J4" s="135"/>
      <c r="K4" s="135"/>
      <c r="L4" s="135"/>
      <c r="M4" s="135"/>
      <c r="N4" s="130"/>
      <c r="O4" s="137"/>
      <c r="P4" s="638"/>
      <c r="Q4" s="652"/>
      <c r="R4" s="645"/>
      <c r="S4" s="680"/>
      <c r="T4" s="347"/>
      <c r="U4" s="347"/>
      <c r="V4" s="347"/>
      <c r="W4" s="874"/>
      <c r="X4" s="874"/>
      <c r="Y4" s="874"/>
      <c r="Z4" s="874"/>
      <c r="AA4" s="874"/>
      <c r="AB4" s="874"/>
      <c r="AC4" s="874"/>
      <c r="AD4" s="874"/>
      <c r="AE4" s="874"/>
      <c r="AF4" s="874"/>
      <c r="AG4" s="874"/>
      <c r="AH4" s="347"/>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9"/>
      <c r="W5" s="574"/>
      <c r="X5" s="574"/>
      <c r="Y5" s="574"/>
      <c r="Z5" s="574"/>
      <c r="AA5" s="574"/>
      <c r="AB5" s="575"/>
      <c r="AC5" s="576"/>
      <c r="AD5" s="576"/>
      <c r="AE5" s="576"/>
      <c r="AF5" s="576"/>
      <c r="AG5" s="576"/>
      <c r="AH5" s="576"/>
      <c r="AI5" s="516"/>
      <c r="AJ5" s="516"/>
      <c r="AK5" s="516"/>
      <c r="AL5" s="516"/>
      <c r="AM5" s="516"/>
      <c r="AN5" s="516"/>
      <c r="AO5" s="516"/>
      <c r="AP5" s="516"/>
      <c r="AQ5" s="516"/>
      <c r="AR5" s="516"/>
      <c r="AS5" s="516"/>
    </row>
    <row r="6" spans="1:45" s="342" customFormat="1" ht="18.75" x14ac:dyDescent="0.3">
      <c r="A6" s="343"/>
      <c r="B6" s="343"/>
      <c r="C6" s="343"/>
      <c r="D6" s="343"/>
      <c r="E6" s="343"/>
      <c r="F6" s="343"/>
      <c r="G6" s="343"/>
      <c r="H6" s="343"/>
      <c r="I6" s="343"/>
      <c r="J6" s="343"/>
      <c r="K6" s="343"/>
      <c r="L6" s="343"/>
      <c r="M6" s="343"/>
      <c r="N6" s="343"/>
      <c r="O6" s="343"/>
      <c r="P6" s="681"/>
      <c r="Q6" s="681"/>
      <c r="R6" s="681"/>
      <c r="S6" s="679"/>
      <c r="T6" s="344"/>
      <c r="U6" s="344"/>
      <c r="V6" s="348"/>
      <c r="W6" s="875"/>
      <c r="X6" s="875"/>
      <c r="Y6" s="875"/>
      <c r="Z6" s="875"/>
      <c r="AA6" s="875"/>
      <c r="AB6" s="875"/>
      <c r="AC6" s="872"/>
      <c r="AD6" s="872"/>
      <c r="AE6" s="872"/>
      <c r="AF6" s="872"/>
      <c r="AG6" s="872"/>
      <c r="AH6" s="344"/>
    </row>
    <row r="7" spans="1:45" s="344" customFormat="1" ht="18.75" x14ac:dyDescent="0.3">
      <c r="A7" s="349"/>
      <c r="B7" s="349"/>
      <c r="C7" s="349"/>
      <c r="D7" s="349"/>
      <c r="E7" s="349"/>
      <c r="F7" s="614" t="s">
        <v>477</v>
      </c>
      <c r="G7" s="615"/>
      <c r="H7" s="616">
        <f>+NR</f>
        <v>0</v>
      </c>
      <c r="I7" s="617" t="s">
        <v>302</v>
      </c>
      <c r="J7" s="349"/>
      <c r="K7" s="349"/>
      <c r="L7" s="349"/>
      <c r="M7" s="349"/>
      <c r="N7" s="349"/>
      <c r="O7" s="349"/>
      <c r="P7" s="681"/>
      <c r="Q7" s="681"/>
      <c r="R7" s="681"/>
      <c r="S7" s="679"/>
      <c r="V7" s="348"/>
      <c r="W7" s="875"/>
      <c r="X7" s="875"/>
      <c r="Y7" s="875"/>
      <c r="Z7" s="875"/>
      <c r="AA7" s="875"/>
      <c r="AB7" s="875"/>
      <c r="AC7" s="872"/>
      <c r="AD7" s="872"/>
      <c r="AE7" s="872"/>
      <c r="AF7" s="872"/>
      <c r="AG7" s="872"/>
    </row>
    <row r="8" spans="1:45" s="342" customFormat="1" ht="18.75" x14ac:dyDescent="0.3">
      <c r="A8" s="343"/>
      <c r="B8" s="343"/>
      <c r="C8" s="343"/>
      <c r="D8" s="343"/>
      <c r="E8" s="343"/>
      <c r="F8" s="143"/>
      <c r="G8" s="143"/>
      <c r="H8" s="240"/>
      <c r="I8" s="343"/>
      <c r="J8" s="343"/>
      <c r="K8" s="343"/>
      <c r="L8" s="343"/>
      <c r="M8" s="343"/>
      <c r="N8" s="343"/>
      <c r="O8" s="343"/>
      <c r="P8" s="681"/>
      <c r="Q8" s="681"/>
      <c r="R8" s="681"/>
      <c r="S8" s="679"/>
      <c r="T8" s="344"/>
      <c r="U8" s="344"/>
      <c r="V8" s="348"/>
      <c r="W8" s="875"/>
      <c r="X8" s="875"/>
      <c r="Y8" s="875"/>
      <c r="Z8" s="875"/>
      <c r="AA8" s="875"/>
      <c r="AB8" s="875"/>
      <c r="AC8" s="872"/>
      <c r="AD8" s="872"/>
      <c r="AE8" s="872"/>
      <c r="AF8" s="872"/>
      <c r="AG8" s="872"/>
      <c r="AH8" s="344"/>
    </row>
    <row r="9" spans="1:45" s="343" customFormat="1" ht="18.75" x14ac:dyDescent="0.3">
      <c r="H9" s="135" t="s">
        <v>109</v>
      </c>
      <c r="L9" s="818" t="s">
        <v>3</v>
      </c>
      <c r="M9" s="818"/>
      <c r="N9" s="818"/>
      <c r="P9" s="631" t="s">
        <v>77</v>
      </c>
      <c r="Q9" s="634"/>
      <c r="R9" s="635"/>
      <c r="S9" s="681"/>
      <c r="T9" s="349"/>
      <c r="U9" s="349"/>
      <c r="V9" s="350"/>
      <c r="W9" s="876"/>
      <c r="X9" s="876"/>
      <c r="Y9" s="876"/>
      <c r="Z9" s="876"/>
      <c r="AA9" s="876"/>
      <c r="AB9" s="876"/>
      <c r="AC9" s="876"/>
      <c r="AD9" s="876"/>
      <c r="AE9" s="876"/>
      <c r="AF9" s="876"/>
      <c r="AG9" s="876"/>
      <c r="AH9" s="349"/>
    </row>
    <row r="10" spans="1:45" s="343" customFormat="1" ht="18.75" x14ac:dyDescent="0.3">
      <c r="A10" s="351"/>
      <c r="C10" s="352" t="s">
        <v>123</v>
      </c>
      <c r="D10" s="353"/>
      <c r="E10" s="353"/>
      <c r="F10" s="354"/>
      <c r="H10" s="30" t="s">
        <v>524</v>
      </c>
      <c r="I10" s="149"/>
      <c r="J10" s="243" t="s">
        <v>156</v>
      </c>
      <c r="L10" s="151" t="s">
        <v>110</v>
      </c>
      <c r="M10" s="141"/>
      <c r="N10" s="147" t="s">
        <v>7</v>
      </c>
      <c r="P10" s="632" t="s">
        <v>32</v>
      </c>
      <c r="Q10" s="634"/>
      <c r="R10" s="816" t="s">
        <v>108</v>
      </c>
      <c r="S10" s="816"/>
      <c r="T10" s="349"/>
      <c r="U10" s="349"/>
      <c r="V10" s="349"/>
      <c r="W10" s="876"/>
      <c r="X10" s="876"/>
      <c r="Y10" s="876"/>
      <c r="Z10" s="876"/>
      <c r="AA10" s="876"/>
      <c r="AB10" s="876"/>
      <c r="AC10" s="876"/>
      <c r="AD10" s="876"/>
      <c r="AE10" s="876"/>
      <c r="AF10" s="876"/>
      <c r="AG10" s="876"/>
      <c r="AH10" s="349"/>
    </row>
    <row r="11" spans="1:45" x14ac:dyDescent="0.25">
      <c r="A11" s="355"/>
      <c r="B11" s="356"/>
      <c r="C11" s="355"/>
      <c r="D11" s="357"/>
      <c r="E11" s="357"/>
      <c r="F11" s="357"/>
      <c r="G11" s="356"/>
      <c r="H11" s="179"/>
      <c r="I11" s="293"/>
      <c r="J11" s="294"/>
      <c r="K11" s="356"/>
      <c r="L11" s="295"/>
      <c r="M11" s="296"/>
      <c r="N11" s="297"/>
      <c r="O11" s="356"/>
      <c r="P11" s="657"/>
      <c r="Q11" s="658"/>
      <c r="R11" s="682"/>
      <c r="S11" s="683"/>
    </row>
    <row r="12" spans="1:45" x14ac:dyDescent="0.25">
      <c r="D12" s="358"/>
      <c r="E12" s="358"/>
      <c r="F12" s="358"/>
      <c r="G12" s="359"/>
      <c r="H12" s="359"/>
      <c r="I12" s="359"/>
      <c r="J12" s="360"/>
      <c r="P12" s="684"/>
      <c r="Q12" s="685"/>
      <c r="U12" s="362"/>
      <c r="W12" s="877"/>
      <c r="Y12" s="871"/>
      <c r="Z12" s="871"/>
      <c r="AA12" s="871"/>
      <c r="AB12" s="878" t="s">
        <v>10</v>
      </c>
      <c r="AC12" s="879">
        <v>1250</v>
      </c>
      <c r="AD12" s="879">
        <v>2500</v>
      </c>
      <c r="AE12" s="879">
        <v>5000</v>
      </c>
      <c r="AF12" s="879">
        <v>10000</v>
      </c>
      <c r="AG12" s="851" t="s">
        <v>94</v>
      </c>
      <c r="AH12" s="167"/>
    </row>
    <row r="13" spans="1:45" x14ac:dyDescent="0.25">
      <c r="C13" s="364" t="s">
        <v>124</v>
      </c>
      <c r="D13" s="358"/>
      <c r="E13" s="358"/>
      <c r="F13" s="358"/>
      <c r="G13" s="365"/>
      <c r="H13" s="365"/>
      <c r="I13" s="365"/>
      <c r="J13" s="366"/>
      <c r="K13" s="367" t="s">
        <v>33</v>
      </c>
      <c r="L13" s="368">
        <f>IF(OR($A$1&lt;1,$A$1&gt;7),0,HLOOKUP($A$1,TABLE,+AA15+1))</f>
        <v>1.45</v>
      </c>
      <c r="M13" s="369"/>
      <c r="N13" s="370" t="s">
        <v>12</v>
      </c>
      <c r="O13" s="369"/>
      <c r="P13" s="686">
        <f>IF(ISTEXT(L13),"   N/A",ABS(L13-J13))</f>
        <v>1.45</v>
      </c>
      <c r="Q13" s="685"/>
      <c r="R13" s="647"/>
      <c r="S13" s="647"/>
      <c r="U13" s="362"/>
      <c r="W13" s="877"/>
      <c r="Y13" s="871"/>
      <c r="Z13" s="871"/>
      <c r="AA13" s="871"/>
      <c r="AB13" s="879">
        <v>1250</v>
      </c>
      <c r="AC13" s="879">
        <v>2500</v>
      </c>
      <c r="AD13" s="879">
        <v>5000</v>
      </c>
      <c r="AE13" s="879">
        <v>10000</v>
      </c>
      <c r="AF13" s="879">
        <v>25000</v>
      </c>
      <c r="AG13" s="852">
        <v>25000</v>
      </c>
      <c r="AH13" s="162"/>
    </row>
    <row r="14" spans="1:45" x14ac:dyDescent="0.25">
      <c r="C14" s="358"/>
      <c r="D14" s="358"/>
      <c r="E14" s="358"/>
      <c r="F14" s="358"/>
      <c r="J14" s="371"/>
      <c r="K14" s="371"/>
      <c r="L14" s="368">
        <f>IF(OR($A$1&lt;1,$A$1&gt;7),0,HLOOKUP($A$1,TABLE,+AA16+1))</f>
        <v>3</v>
      </c>
      <c r="M14" s="369"/>
      <c r="N14" s="370" t="s">
        <v>374</v>
      </c>
      <c r="O14" s="369"/>
      <c r="P14" s="686">
        <f>IF(ISTEXT(L14),"   N/A",ABS(L14-J13))</f>
        <v>3</v>
      </c>
      <c r="Q14" s="687"/>
      <c r="R14" s="647"/>
      <c r="S14" s="647"/>
      <c r="U14" s="362"/>
      <c r="W14" s="877"/>
      <c r="Y14" s="853" t="s">
        <v>161</v>
      </c>
      <c r="Z14" s="853"/>
      <c r="AA14" s="871"/>
      <c r="AB14" s="871">
        <v>1</v>
      </c>
      <c r="AC14" s="871">
        <v>2</v>
      </c>
      <c r="AD14" s="871">
        <v>3</v>
      </c>
      <c r="AE14" s="871">
        <v>4</v>
      </c>
      <c r="AF14" s="871">
        <v>5</v>
      </c>
      <c r="AG14" s="871">
        <v>6</v>
      </c>
      <c r="AH14" s="298"/>
    </row>
    <row r="15" spans="1:45" x14ac:dyDescent="0.25">
      <c r="C15" s="358"/>
      <c r="D15" s="373" t="s">
        <v>61</v>
      </c>
      <c r="E15" s="374"/>
      <c r="F15" s="374"/>
      <c r="G15" s="375"/>
      <c r="H15" s="375"/>
      <c r="I15" s="375"/>
      <c r="J15" s="376"/>
      <c r="K15" s="376"/>
      <c r="L15" s="377"/>
      <c r="M15" s="377"/>
      <c r="N15" s="378"/>
      <c r="O15" s="377"/>
      <c r="P15" s="688"/>
      <c r="Q15" s="689"/>
      <c r="R15" s="690"/>
      <c r="S15" s="691"/>
      <c r="U15" s="362"/>
      <c r="W15" s="877"/>
      <c r="Y15" s="860" t="s">
        <v>181</v>
      </c>
      <c r="Z15" s="844" t="s">
        <v>12</v>
      </c>
      <c r="AA15" s="871">
        <v>1</v>
      </c>
      <c r="AB15" s="880">
        <v>1.45</v>
      </c>
      <c r="AC15" s="881">
        <v>2.15</v>
      </c>
      <c r="AD15" s="881">
        <v>2.12</v>
      </c>
      <c r="AE15" s="881">
        <v>1.71</v>
      </c>
      <c r="AF15" s="881">
        <v>1.67</v>
      </c>
      <c r="AG15" s="881">
        <v>1.55</v>
      </c>
      <c r="AH15" s="298"/>
    </row>
    <row r="16" spans="1:45" x14ac:dyDescent="0.25">
      <c r="C16" s="358"/>
      <c r="D16" s="373" t="s">
        <v>373</v>
      </c>
      <c r="E16" s="374"/>
      <c r="F16" s="374"/>
      <c r="G16" s="375"/>
      <c r="H16" s="375"/>
      <c r="I16" s="375"/>
      <c r="J16" s="376"/>
      <c r="K16" s="376"/>
      <c r="L16" s="377"/>
      <c r="M16" s="377"/>
      <c r="N16" s="378"/>
      <c r="O16" s="377"/>
      <c r="P16" s="688"/>
      <c r="Q16" s="689"/>
      <c r="R16" s="690"/>
      <c r="S16" s="691"/>
      <c r="U16" s="362"/>
      <c r="W16" s="877"/>
      <c r="Y16" s="860" t="s">
        <v>181</v>
      </c>
      <c r="Z16" s="844" t="s">
        <v>374</v>
      </c>
      <c r="AA16" s="871">
        <v>2</v>
      </c>
      <c r="AB16" s="880">
        <v>3</v>
      </c>
      <c r="AC16" s="881">
        <v>4.09</v>
      </c>
      <c r="AD16" s="881">
        <v>3.45</v>
      </c>
      <c r="AE16" s="881">
        <v>2.8</v>
      </c>
      <c r="AF16" s="881">
        <v>2.41</v>
      </c>
      <c r="AG16" s="881">
        <v>2.46</v>
      </c>
      <c r="AH16" s="298"/>
    </row>
    <row r="17" spans="1:34" x14ac:dyDescent="0.25">
      <c r="C17" s="358"/>
      <c r="D17" s="375"/>
      <c r="E17" s="374"/>
      <c r="F17" s="374"/>
      <c r="G17" s="375"/>
      <c r="H17" s="375"/>
      <c r="I17" s="375"/>
      <c r="J17" s="376"/>
      <c r="K17" s="376"/>
      <c r="L17" s="377"/>
      <c r="M17" s="377"/>
      <c r="N17" s="378"/>
      <c r="O17" s="377"/>
      <c r="P17" s="688"/>
      <c r="Q17" s="689"/>
      <c r="R17" s="690"/>
      <c r="S17" s="691"/>
      <c r="U17" s="362"/>
      <c r="W17" s="877"/>
      <c r="Y17" s="860" t="s">
        <v>125</v>
      </c>
      <c r="Z17" s="844" t="s">
        <v>12</v>
      </c>
      <c r="AA17" s="871">
        <v>3</v>
      </c>
      <c r="AB17" s="848">
        <v>5</v>
      </c>
      <c r="AC17" s="848">
        <v>12.7</v>
      </c>
      <c r="AD17" s="848">
        <v>15.5</v>
      </c>
      <c r="AE17" s="848">
        <v>12.7</v>
      </c>
      <c r="AF17" s="848">
        <v>11.4</v>
      </c>
      <c r="AG17" s="848">
        <v>11.2</v>
      </c>
      <c r="AH17" s="298"/>
    </row>
    <row r="18" spans="1:34" x14ac:dyDescent="0.25">
      <c r="P18" s="684"/>
      <c r="Q18" s="687"/>
      <c r="R18" s="691"/>
      <c r="S18" s="691"/>
      <c r="U18" s="362"/>
      <c r="W18" s="877"/>
      <c r="Y18" s="860" t="s">
        <v>125</v>
      </c>
      <c r="Z18" s="844" t="s">
        <v>374</v>
      </c>
      <c r="AA18" s="871">
        <v>4</v>
      </c>
      <c r="AB18" s="848">
        <v>20.8</v>
      </c>
      <c r="AC18" s="848">
        <v>28.3</v>
      </c>
      <c r="AD18" s="848">
        <v>30.3</v>
      </c>
      <c r="AE18" s="848">
        <v>31.1</v>
      </c>
      <c r="AF18" s="848">
        <v>28.1</v>
      </c>
      <c r="AG18" s="848">
        <v>28.4</v>
      </c>
      <c r="AH18" s="298"/>
    </row>
    <row r="19" spans="1:34" x14ac:dyDescent="0.25">
      <c r="C19" s="364" t="s">
        <v>125</v>
      </c>
      <c r="D19" s="358"/>
      <c r="E19" s="358"/>
      <c r="F19" s="358"/>
      <c r="G19" s="259" t="s">
        <v>19</v>
      </c>
      <c r="H19" s="260"/>
      <c r="I19" s="358"/>
      <c r="J19" s="379" t="e">
        <f>SUM(H19/H7)*100</f>
        <v>#DIV/0!</v>
      </c>
      <c r="K19" s="380" t="s">
        <v>11</v>
      </c>
      <c r="L19" s="206">
        <f>IF(OR($A$1&lt;1,$A$1&gt;7),0,HLOOKUP($A$1,TABLE,+AA17+1))</f>
        <v>5</v>
      </c>
      <c r="M19" s="381"/>
      <c r="N19" s="380" t="s">
        <v>12</v>
      </c>
      <c r="O19" s="381"/>
      <c r="P19" s="692" t="e">
        <f>IF(ISTEXT(L19),"   N/A",ABS(L19-J19))</f>
        <v>#DIV/0!</v>
      </c>
      <c r="R19" s="647"/>
      <c r="S19" s="647"/>
      <c r="U19" s="274"/>
      <c r="V19" s="160"/>
      <c r="W19" s="588"/>
      <c r="X19" s="588"/>
      <c r="Y19" s="860" t="s">
        <v>182</v>
      </c>
      <c r="Z19" s="844" t="s">
        <v>12</v>
      </c>
      <c r="AA19" s="871">
        <v>5</v>
      </c>
      <c r="AB19" s="848">
        <v>44.1</v>
      </c>
      <c r="AC19" s="848">
        <v>36.9</v>
      </c>
      <c r="AD19" s="848">
        <v>39.200000000000003</v>
      </c>
      <c r="AE19" s="848">
        <v>35</v>
      </c>
      <c r="AF19" s="848">
        <v>51.8</v>
      </c>
      <c r="AG19" s="848">
        <v>49.1</v>
      </c>
      <c r="AH19" s="298"/>
    </row>
    <row r="20" spans="1:34" x14ac:dyDescent="0.25">
      <c r="C20" s="361"/>
      <c r="D20" s="373" t="s">
        <v>185</v>
      </c>
      <c r="E20" s="375"/>
      <c r="F20" s="375"/>
      <c r="G20" s="375"/>
      <c r="H20" s="375"/>
      <c r="I20" s="375"/>
      <c r="J20" s="375"/>
      <c r="K20" s="375"/>
      <c r="L20" s="206">
        <f>IF(OR($A$1&lt;1,$A$1&gt;7),0,HLOOKUP($A$1,TABLE,+AA18+1))</f>
        <v>20.8</v>
      </c>
      <c r="M20" s="369"/>
      <c r="N20" s="370" t="s">
        <v>374</v>
      </c>
      <c r="O20" s="369"/>
      <c r="P20" s="692" t="e">
        <f>IF(ISTEXT(L20),"   N/A",ABS(L20-J19))</f>
        <v>#DIV/0!</v>
      </c>
      <c r="Q20" s="687"/>
      <c r="R20" s="647"/>
      <c r="S20" s="647"/>
      <c r="U20" s="274"/>
      <c r="V20" s="160"/>
      <c r="W20" s="588"/>
      <c r="X20" s="588"/>
      <c r="Y20" s="860" t="s">
        <v>182</v>
      </c>
      <c r="Z20" s="844" t="s">
        <v>374</v>
      </c>
      <c r="AA20" s="871">
        <v>6</v>
      </c>
      <c r="AB20" s="848">
        <v>8.9</v>
      </c>
      <c r="AC20" s="848">
        <v>6.1</v>
      </c>
      <c r="AD20" s="848">
        <v>5</v>
      </c>
      <c r="AE20" s="848">
        <v>-4.2</v>
      </c>
      <c r="AF20" s="848">
        <v>10.7</v>
      </c>
      <c r="AG20" s="848">
        <v>18</v>
      </c>
      <c r="AH20" s="298"/>
    </row>
    <row r="21" spans="1:34" x14ac:dyDescent="0.25">
      <c r="C21" s="361"/>
      <c r="D21" s="373" t="s">
        <v>186</v>
      </c>
      <c r="E21" s="375"/>
      <c r="F21" s="375"/>
      <c r="G21" s="375"/>
      <c r="H21" s="375"/>
      <c r="I21" s="375"/>
      <c r="J21" s="375"/>
      <c r="K21" s="375"/>
      <c r="L21" s="382"/>
      <c r="M21" s="382"/>
      <c r="N21" s="383"/>
      <c r="O21" s="382"/>
      <c r="P21" s="693"/>
      <c r="Q21" s="694"/>
      <c r="R21" s="695"/>
      <c r="S21" s="690"/>
      <c r="U21" s="274"/>
      <c r="V21" s="160"/>
      <c r="W21" s="588"/>
      <c r="X21" s="588"/>
      <c r="Y21" s="860" t="s">
        <v>183</v>
      </c>
      <c r="Z21" s="844" t="s">
        <v>12</v>
      </c>
      <c r="AA21" s="871">
        <v>7</v>
      </c>
      <c r="AB21" s="848">
        <v>52.9</v>
      </c>
      <c r="AC21" s="848">
        <v>-6.2</v>
      </c>
      <c r="AD21" s="848">
        <v>20.5</v>
      </c>
      <c r="AE21" s="848">
        <v>17.3</v>
      </c>
      <c r="AF21" s="848">
        <v>11.5</v>
      </c>
      <c r="AG21" s="848">
        <v>6.3</v>
      </c>
      <c r="AH21" s="298"/>
    </row>
    <row r="22" spans="1:34" x14ac:dyDescent="0.25">
      <c r="D22" s="373" t="s">
        <v>187</v>
      </c>
      <c r="E22" s="375"/>
      <c r="F22" s="375"/>
      <c r="G22" s="375"/>
      <c r="H22" s="375"/>
      <c r="I22" s="375"/>
      <c r="J22" s="375"/>
      <c r="K22" s="375"/>
      <c r="L22" s="375"/>
      <c r="M22" s="375"/>
      <c r="N22" s="375"/>
      <c r="O22" s="375"/>
      <c r="P22" s="696"/>
      <c r="Q22" s="697"/>
      <c r="R22" s="695"/>
      <c r="S22" s="690"/>
      <c r="U22" s="274"/>
      <c r="V22" s="160"/>
      <c r="W22" s="588"/>
      <c r="X22" s="588"/>
      <c r="Y22" s="860" t="s">
        <v>183</v>
      </c>
      <c r="Z22" s="844" t="s">
        <v>374</v>
      </c>
      <c r="AA22" s="871">
        <v>8</v>
      </c>
      <c r="AB22" s="848">
        <v>5.8</v>
      </c>
      <c r="AC22" s="848">
        <v>-36.200000000000003</v>
      </c>
      <c r="AD22" s="848">
        <v>-19.899999999999999</v>
      </c>
      <c r="AE22" s="848">
        <v>-4.8</v>
      </c>
      <c r="AF22" s="848">
        <v>-5.7</v>
      </c>
      <c r="AG22" s="848">
        <v>0.1</v>
      </c>
      <c r="AH22" s="298"/>
    </row>
    <row r="23" spans="1:34" x14ac:dyDescent="0.25">
      <c r="D23" s="373" t="s">
        <v>188</v>
      </c>
      <c r="E23" s="375"/>
      <c r="F23" s="375"/>
      <c r="G23" s="375"/>
      <c r="H23" s="375"/>
      <c r="I23" s="375"/>
      <c r="J23" s="375"/>
      <c r="K23" s="375"/>
      <c r="L23" s="375"/>
      <c r="M23" s="375"/>
      <c r="N23" s="375"/>
      <c r="O23" s="375"/>
      <c r="P23" s="696"/>
      <c r="Q23" s="697"/>
      <c r="R23" s="695"/>
      <c r="S23" s="690"/>
      <c r="U23" s="274"/>
      <c r="Y23" s="860" t="s">
        <v>184</v>
      </c>
      <c r="Z23" s="844" t="s">
        <v>12</v>
      </c>
      <c r="AA23" s="871">
        <v>9</v>
      </c>
      <c r="AB23" s="848">
        <v>7.3</v>
      </c>
      <c r="AC23" s="848">
        <v>5.8</v>
      </c>
      <c r="AD23" s="848">
        <v>14.3</v>
      </c>
      <c r="AE23" s="848">
        <v>14.5</v>
      </c>
      <c r="AF23" s="848">
        <v>10.4</v>
      </c>
      <c r="AG23" s="848">
        <v>10.3</v>
      </c>
      <c r="AH23" s="298"/>
    </row>
    <row r="24" spans="1:34" ht="15" customHeight="1" x14ac:dyDescent="0.25">
      <c r="D24" s="373" t="s">
        <v>206</v>
      </c>
      <c r="E24" s="375"/>
      <c r="F24" s="375"/>
      <c r="G24" s="375"/>
      <c r="H24" s="375"/>
      <c r="I24" s="375"/>
      <c r="J24" s="375"/>
      <c r="K24" s="375"/>
      <c r="L24" s="375"/>
      <c r="M24" s="375"/>
      <c r="N24" s="375"/>
      <c r="O24" s="375"/>
      <c r="P24" s="696"/>
      <c r="Q24" s="697"/>
      <c r="R24" s="695"/>
      <c r="S24" s="690"/>
      <c r="U24" s="274"/>
      <c r="Y24" s="860" t="s">
        <v>184</v>
      </c>
      <c r="Z24" s="844" t="s">
        <v>374</v>
      </c>
      <c r="AA24" s="871">
        <v>10</v>
      </c>
      <c r="AB24" s="848">
        <v>6.4</v>
      </c>
      <c r="AC24" s="848">
        <v>-34.799999999999997</v>
      </c>
      <c r="AD24" s="848">
        <v>-2</v>
      </c>
      <c r="AE24" s="848">
        <v>-5.5</v>
      </c>
      <c r="AF24" s="848">
        <v>-9.9</v>
      </c>
      <c r="AG24" s="848">
        <v>-1.2</v>
      </c>
      <c r="AH24" s="298"/>
    </row>
    <row r="25" spans="1:34" ht="15" customHeight="1" x14ac:dyDescent="0.25">
      <c r="D25" s="373" t="s">
        <v>207</v>
      </c>
      <c r="P25" s="684"/>
      <c r="Q25" s="687"/>
      <c r="R25" s="691"/>
      <c r="S25" s="691"/>
      <c r="Y25" s="860"/>
      <c r="Z25" s="844"/>
      <c r="AA25" s="871"/>
      <c r="AB25" s="871"/>
      <c r="AC25" s="871"/>
      <c r="AD25" s="871"/>
      <c r="AE25" s="871"/>
      <c r="AF25" s="871"/>
      <c r="AG25" s="871"/>
      <c r="AH25" s="298"/>
    </row>
    <row r="26" spans="1:34" ht="24.75" customHeight="1" x14ac:dyDescent="0.25">
      <c r="C26" s="364" t="s">
        <v>126</v>
      </c>
      <c r="D26" s="358"/>
      <c r="E26" s="384"/>
      <c r="F26" s="358"/>
      <c r="J26" s="381"/>
      <c r="K26" s="381"/>
      <c r="L26" s="381"/>
      <c r="M26" s="381"/>
      <c r="N26" s="381"/>
      <c r="O26" s="381"/>
      <c r="P26" s="692"/>
      <c r="Q26" s="687"/>
      <c r="R26" s="691"/>
      <c r="S26" s="691"/>
      <c r="Y26" s="860"/>
      <c r="Z26" s="844"/>
      <c r="AA26" s="871"/>
      <c r="AB26" s="871"/>
      <c r="AC26" s="871"/>
      <c r="AD26" s="871"/>
      <c r="AE26" s="871"/>
      <c r="AF26" s="871"/>
      <c r="AG26" s="871"/>
      <c r="AH26" s="298"/>
    </row>
    <row r="27" spans="1:34" x14ac:dyDescent="0.25">
      <c r="C27" s="364"/>
      <c r="D27" s="358"/>
      <c r="E27" s="358"/>
      <c r="F27" s="358"/>
      <c r="J27" s="381"/>
      <c r="K27" s="381"/>
      <c r="L27" s="381"/>
      <c r="M27" s="381"/>
      <c r="N27" s="381"/>
      <c r="O27" s="381"/>
      <c r="P27" s="692"/>
      <c r="Q27" s="687"/>
      <c r="R27" s="691"/>
      <c r="S27" s="691"/>
      <c r="Y27" s="860"/>
      <c r="Z27" s="844"/>
      <c r="AA27" s="871"/>
      <c r="AB27" s="871"/>
      <c r="AC27" s="871"/>
      <c r="AD27" s="871"/>
      <c r="AE27" s="871"/>
      <c r="AF27" s="871"/>
      <c r="AG27" s="871"/>
      <c r="AH27" s="298"/>
    </row>
    <row r="28" spans="1:34" x14ac:dyDescent="0.25">
      <c r="C28" s="364"/>
      <c r="D28" s="385" t="s">
        <v>120</v>
      </c>
      <c r="F28" s="259"/>
      <c r="G28" s="259" t="s">
        <v>19</v>
      </c>
      <c r="H28" s="260"/>
      <c r="J28" s="381"/>
      <c r="K28" s="381"/>
      <c r="L28" s="381"/>
      <c r="M28" s="381"/>
      <c r="N28" s="381"/>
      <c r="O28" s="381"/>
      <c r="P28" s="692"/>
      <c r="Q28" s="687"/>
      <c r="R28" s="691"/>
      <c r="S28" s="691"/>
      <c r="Y28" s="860"/>
      <c r="Z28" s="844"/>
      <c r="AA28" s="871"/>
      <c r="AB28" s="871"/>
      <c r="AC28" s="871"/>
      <c r="AD28" s="871"/>
      <c r="AE28" s="871"/>
      <c r="AF28" s="871"/>
      <c r="AG28" s="871"/>
      <c r="AH28" s="298"/>
    </row>
    <row r="29" spans="1:34" x14ac:dyDescent="0.25">
      <c r="C29" s="364"/>
      <c r="D29" s="364"/>
      <c r="F29" s="358"/>
      <c r="J29" s="381"/>
      <c r="K29" s="381"/>
      <c r="L29" s="381"/>
      <c r="M29" s="381"/>
      <c r="N29" s="381"/>
      <c r="O29" s="381"/>
      <c r="P29" s="692"/>
      <c r="Q29" s="687"/>
      <c r="R29" s="691"/>
      <c r="S29" s="691"/>
      <c r="Y29" s="860"/>
      <c r="Z29" s="844"/>
      <c r="AA29" s="871"/>
      <c r="AB29" s="871"/>
      <c r="AC29" s="871"/>
      <c r="AD29" s="871"/>
      <c r="AE29" s="871"/>
      <c r="AF29" s="871"/>
      <c r="AG29" s="871"/>
      <c r="AH29" s="298"/>
    </row>
    <row r="30" spans="1:34" x14ac:dyDescent="0.25">
      <c r="C30" s="364"/>
      <c r="D30" s="385" t="s">
        <v>121</v>
      </c>
      <c r="F30" s="358"/>
      <c r="G30" s="259" t="s">
        <v>19</v>
      </c>
      <c r="H30" s="260"/>
      <c r="J30" s="381"/>
      <c r="K30" s="381"/>
      <c r="L30" s="381"/>
      <c r="M30" s="381"/>
      <c r="N30" s="381"/>
      <c r="O30" s="381"/>
      <c r="P30" s="692"/>
      <c r="Q30" s="687"/>
      <c r="R30" s="691"/>
      <c r="S30" s="691"/>
    </row>
    <row r="31" spans="1:34" x14ac:dyDescent="0.25">
      <c r="C31" s="364"/>
      <c r="D31" s="358"/>
      <c r="E31" s="358"/>
      <c r="F31" s="358"/>
      <c r="J31" s="381"/>
      <c r="K31" s="381"/>
      <c r="L31" s="381"/>
      <c r="M31" s="381"/>
      <c r="N31" s="381"/>
      <c r="O31" s="381"/>
      <c r="P31" s="692"/>
      <c r="Q31" s="687"/>
      <c r="R31" s="691"/>
      <c r="S31" s="691"/>
    </row>
    <row r="32" spans="1:34" x14ac:dyDescent="0.25">
      <c r="A32" s="361"/>
      <c r="B32" s="361"/>
      <c r="E32" s="385" t="s">
        <v>127</v>
      </c>
      <c r="J32" s="386" t="e">
        <f>SUM(H28/H30)*100</f>
        <v>#DIV/0!</v>
      </c>
      <c r="K32" s="380" t="s">
        <v>11</v>
      </c>
      <c r="L32" s="206">
        <f>IF(OR($A$1&lt;1,$A$1&gt;7),0,HLOOKUP($A$1,TABLE,+AA19+1))</f>
        <v>44.1</v>
      </c>
      <c r="M32" s="381"/>
      <c r="N32" s="380" t="s">
        <v>12</v>
      </c>
      <c r="O32" s="381"/>
      <c r="P32" s="692" t="e">
        <f>IF(ISTEXT(L32),"   N/A",ABS(L32-J32))</f>
        <v>#DIV/0!</v>
      </c>
      <c r="R32" s="647"/>
      <c r="S32" s="647"/>
    </row>
    <row r="33" spans="1:19" x14ac:dyDescent="0.25">
      <c r="A33" s="361"/>
      <c r="B33" s="361"/>
      <c r="J33" s="381"/>
      <c r="K33" s="381"/>
      <c r="L33" s="206">
        <f>IF(OR($A$1&lt;1,$A$1&gt;7),0,HLOOKUP($A$1,TABLE,+AA20+1))</f>
        <v>8.9</v>
      </c>
      <c r="M33" s="381"/>
      <c r="N33" s="380" t="s">
        <v>374</v>
      </c>
      <c r="O33" s="381"/>
      <c r="P33" s="692" t="e">
        <f>IF(ISTEXT(L33),"   N/A",ABS(L33-J32))</f>
        <v>#DIV/0!</v>
      </c>
      <c r="R33" s="647"/>
      <c r="S33" s="647"/>
    </row>
    <row r="34" spans="1:19" x14ac:dyDescent="0.25">
      <c r="A34" s="361"/>
      <c r="B34" s="361"/>
      <c r="E34" s="373" t="s">
        <v>62</v>
      </c>
      <c r="J34" s="381"/>
      <c r="K34" s="381"/>
      <c r="L34" s="381"/>
      <c r="M34" s="381"/>
      <c r="N34" s="380"/>
      <c r="O34" s="381"/>
      <c r="P34" s="692"/>
      <c r="R34" s="691"/>
      <c r="S34" s="691"/>
    </row>
    <row r="35" spans="1:19" x14ac:dyDescent="0.25">
      <c r="A35" s="361"/>
      <c r="B35" s="361"/>
      <c r="D35" s="375"/>
      <c r="J35" s="381"/>
      <c r="K35" s="381"/>
      <c r="L35" s="381"/>
      <c r="M35" s="381"/>
      <c r="N35" s="380"/>
      <c r="O35" s="381"/>
      <c r="P35" s="692"/>
      <c r="R35" s="691"/>
      <c r="S35" s="691"/>
    </row>
    <row r="36" spans="1:19" x14ac:dyDescent="0.25">
      <c r="A36" s="361"/>
      <c r="B36" s="361"/>
      <c r="D36" s="375"/>
      <c r="J36" s="381"/>
      <c r="K36" s="381"/>
      <c r="L36" s="381"/>
      <c r="M36" s="381"/>
      <c r="N36" s="380"/>
      <c r="O36" s="381"/>
      <c r="P36" s="692"/>
      <c r="R36" s="691"/>
      <c r="S36" s="691"/>
    </row>
    <row r="37" spans="1:19" x14ac:dyDescent="0.25">
      <c r="A37" s="361"/>
      <c r="B37" s="361"/>
      <c r="D37" s="358" t="s">
        <v>122</v>
      </c>
      <c r="J37" s="381"/>
      <c r="K37" s="381"/>
      <c r="L37" s="381"/>
      <c r="M37" s="381"/>
      <c r="N37" s="380"/>
      <c r="O37" s="381"/>
      <c r="P37" s="692"/>
      <c r="R37" s="691"/>
      <c r="S37" s="691"/>
    </row>
    <row r="38" spans="1:19" x14ac:dyDescent="0.25">
      <c r="A38" s="361"/>
      <c r="B38" s="361"/>
      <c r="J38" s="381"/>
      <c r="K38" s="381"/>
      <c r="L38" s="381"/>
      <c r="M38" s="381"/>
      <c r="N38" s="380"/>
      <c r="O38" s="381"/>
      <c r="P38" s="692"/>
      <c r="R38" s="691"/>
      <c r="S38" s="691"/>
    </row>
    <row r="39" spans="1:19" x14ac:dyDescent="0.25">
      <c r="A39" s="361"/>
      <c r="B39" s="361"/>
      <c r="D39" s="385"/>
      <c r="J39" s="381"/>
      <c r="P39" s="684"/>
      <c r="R39" s="691"/>
      <c r="S39" s="691"/>
    </row>
    <row r="40" spans="1:19" x14ac:dyDescent="0.25">
      <c r="A40" s="361"/>
      <c r="B40" s="361"/>
      <c r="D40" s="385" t="s">
        <v>423</v>
      </c>
      <c r="G40" s="259" t="s">
        <v>19</v>
      </c>
      <c r="H40" s="260"/>
      <c r="J40" s="379" t="e">
        <f>SUM(H40/H28)*100</f>
        <v>#DIV/0!</v>
      </c>
      <c r="K40" s="380" t="s">
        <v>11</v>
      </c>
      <c r="L40" s="206">
        <f>IF(OR($A$1&lt;1,$A$1&gt;7),0,HLOOKUP($A$1,TABLE,+AA21+1))</f>
        <v>52.9</v>
      </c>
      <c r="M40" s="381"/>
      <c r="N40" s="380" t="s">
        <v>12</v>
      </c>
      <c r="O40" s="381"/>
      <c r="P40" s="692" t="e">
        <f>IF(ISTEXT(L40),"   N/A",ABS(L40-J40))</f>
        <v>#DIV/0!</v>
      </c>
      <c r="R40" s="647"/>
      <c r="S40" s="647"/>
    </row>
    <row r="41" spans="1:19" x14ac:dyDescent="0.25">
      <c r="A41" s="361"/>
      <c r="B41" s="361"/>
      <c r="J41" s="381"/>
      <c r="K41" s="381"/>
      <c r="L41" s="206">
        <f>IF(OR($A$1&lt;1,$A$1&gt;7),0,HLOOKUP($A$1,TABLE,+AA22+1))</f>
        <v>5.8</v>
      </c>
      <c r="M41" s="381"/>
      <c r="N41" s="380" t="s">
        <v>374</v>
      </c>
      <c r="O41" s="381"/>
      <c r="P41" s="692" t="e">
        <f>IF(ISTEXT(L41),"   N/A",ABS(L41-J40))</f>
        <v>#DIV/0!</v>
      </c>
      <c r="R41" s="647"/>
      <c r="S41" s="647"/>
    </row>
    <row r="42" spans="1:19" x14ac:dyDescent="0.25">
      <c r="A42" s="361"/>
      <c r="B42" s="361"/>
      <c r="J42" s="381"/>
      <c r="K42" s="381"/>
      <c r="L42" s="381"/>
      <c r="M42" s="381"/>
      <c r="N42" s="380"/>
      <c r="O42" s="381"/>
      <c r="P42" s="692"/>
      <c r="R42" s="691"/>
      <c r="S42" s="691"/>
    </row>
    <row r="43" spans="1:19" x14ac:dyDescent="0.25">
      <c r="A43" s="361"/>
      <c r="B43" s="361"/>
      <c r="D43" s="385" t="s">
        <v>205</v>
      </c>
      <c r="G43" s="259" t="s">
        <v>19</v>
      </c>
      <c r="H43" s="260"/>
      <c r="J43" s="379" t="e">
        <f>SUM(H43/H28)*100</f>
        <v>#DIV/0!</v>
      </c>
      <c r="K43" s="380" t="s">
        <v>11</v>
      </c>
      <c r="L43" s="206">
        <f>IF(OR($A$1&lt;1,$A$1&gt;7),0,HLOOKUP($A$1,TABLE,+AA23+1))</f>
        <v>7.3</v>
      </c>
      <c r="M43" s="381"/>
      <c r="N43" s="380" t="s">
        <v>12</v>
      </c>
      <c r="O43" s="381"/>
      <c r="P43" s="692" t="e">
        <f>IF(ISTEXT(L43),"   N/A",ABS(L43-J43))</f>
        <v>#DIV/0!</v>
      </c>
      <c r="R43" s="647"/>
      <c r="S43" s="647"/>
    </row>
    <row r="44" spans="1:19" x14ac:dyDescent="0.25">
      <c r="A44" s="361"/>
      <c r="B44" s="361"/>
      <c r="J44" s="381"/>
      <c r="K44" s="381"/>
      <c r="L44" s="206">
        <f>IF(OR($A$1&lt;1,$A$1&gt;7),0,HLOOKUP($A$1,TABLE,+AA24+1))</f>
        <v>6.4</v>
      </c>
      <c r="M44" s="381"/>
      <c r="N44" s="380" t="s">
        <v>374</v>
      </c>
      <c r="O44" s="381"/>
      <c r="P44" s="692" t="e">
        <f>IF(ISTEXT(L44),"   N/A",ABS(L44-J43))</f>
        <v>#DIV/0!</v>
      </c>
      <c r="R44" s="698"/>
      <c r="S44" s="698"/>
    </row>
    <row r="45" spans="1:19" x14ac:dyDescent="0.25">
      <c r="A45" s="361"/>
      <c r="B45" s="361"/>
      <c r="E45" s="339" t="s">
        <v>20</v>
      </c>
      <c r="J45" s="381"/>
      <c r="K45" s="381"/>
      <c r="L45" s="381"/>
      <c r="M45" s="381"/>
      <c r="N45" s="381"/>
      <c r="O45" s="381"/>
      <c r="P45" s="692"/>
    </row>
    <row r="46" spans="1:19" x14ac:dyDescent="0.25">
      <c r="A46" s="361"/>
      <c r="B46" s="361"/>
      <c r="C46" s="361"/>
      <c r="D46" s="361"/>
      <c r="E46" s="361"/>
      <c r="F46" s="361"/>
      <c r="G46" s="361"/>
      <c r="H46" s="361"/>
      <c r="I46" s="361"/>
      <c r="J46" s="372"/>
      <c r="K46" s="372"/>
      <c r="L46" s="372"/>
      <c r="M46" s="372"/>
      <c r="N46" s="372"/>
      <c r="O46" s="372"/>
      <c r="P46" s="692"/>
    </row>
    <row r="47" spans="1:19" x14ac:dyDescent="0.25">
      <c r="A47" s="361"/>
      <c r="B47" s="361"/>
      <c r="C47" s="361"/>
      <c r="D47" s="361"/>
      <c r="E47" s="361"/>
      <c r="F47" s="361"/>
      <c r="G47" s="361"/>
      <c r="H47" s="361"/>
      <c r="I47" s="361"/>
      <c r="J47" s="372"/>
      <c r="K47" s="372"/>
      <c r="L47" s="372"/>
      <c r="M47" s="372"/>
      <c r="N47" s="372"/>
      <c r="O47" s="372"/>
      <c r="P47" s="692"/>
    </row>
    <row r="48" spans="1:19" x14ac:dyDescent="0.25">
      <c r="A48" s="361"/>
      <c r="B48" s="361"/>
      <c r="C48" s="361"/>
      <c r="D48" s="361"/>
      <c r="E48" s="361"/>
      <c r="F48" s="361"/>
      <c r="G48" s="361"/>
      <c r="H48" s="361"/>
      <c r="I48" s="361"/>
      <c r="J48" s="372"/>
      <c r="K48" s="372"/>
      <c r="L48" s="372"/>
      <c r="M48" s="372"/>
      <c r="N48" s="372"/>
      <c r="O48" s="372"/>
      <c r="P48" s="692"/>
    </row>
    <row r="49" spans="1:16" x14ac:dyDescent="0.25">
      <c r="A49" s="361"/>
      <c r="B49" s="361"/>
      <c r="C49" s="361"/>
      <c r="D49" s="361"/>
      <c r="E49" s="361"/>
      <c r="F49" s="361"/>
      <c r="G49" s="361"/>
      <c r="H49" s="361"/>
      <c r="I49" s="361"/>
      <c r="J49" s="372"/>
      <c r="K49" s="372"/>
      <c r="L49" s="372"/>
      <c r="M49" s="372"/>
      <c r="N49" s="372"/>
      <c r="O49" s="372"/>
      <c r="P49" s="692"/>
    </row>
    <row r="50" spans="1:16" x14ac:dyDescent="0.25">
      <c r="A50" s="361"/>
      <c r="B50" s="361"/>
      <c r="C50" s="361"/>
      <c r="D50" s="361"/>
      <c r="E50" s="361"/>
      <c r="F50" s="361"/>
      <c r="G50" s="361"/>
      <c r="H50" s="361"/>
      <c r="I50" s="361"/>
      <c r="J50" s="372"/>
      <c r="K50" s="372"/>
      <c r="L50" s="372"/>
      <c r="M50" s="372"/>
      <c r="N50" s="372"/>
      <c r="O50" s="372"/>
      <c r="P50" s="692"/>
    </row>
    <row r="51" spans="1:16" x14ac:dyDescent="0.25">
      <c r="A51" s="361"/>
      <c r="B51" s="361"/>
      <c r="C51" s="361"/>
      <c r="D51" s="361"/>
      <c r="E51" s="361"/>
      <c r="F51" s="361"/>
      <c r="G51" s="361"/>
      <c r="H51" s="361"/>
      <c r="I51" s="361"/>
      <c r="J51" s="372"/>
      <c r="K51" s="372"/>
      <c r="L51" s="372"/>
      <c r="M51" s="372"/>
      <c r="N51" s="372"/>
      <c r="O51" s="372"/>
      <c r="P51" s="692"/>
    </row>
    <row r="52" spans="1:16" x14ac:dyDescent="0.25">
      <c r="A52" s="361"/>
      <c r="B52" s="361"/>
      <c r="C52" s="361"/>
      <c r="D52" s="361"/>
      <c r="E52" s="361"/>
      <c r="F52" s="361"/>
      <c r="G52" s="361"/>
      <c r="H52" s="361"/>
      <c r="I52" s="361"/>
      <c r="J52" s="372"/>
      <c r="K52" s="372"/>
      <c r="L52" s="372"/>
      <c r="M52" s="372"/>
      <c r="N52" s="372"/>
      <c r="O52" s="372"/>
      <c r="P52" s="692"/>
    </row>
    <row r="53" spans="1:16" x14ac:dyDescent="0.25">
      <c r="A53" s="361"/>
      <c r="B53" s="361"/>
      <c r="C53" s="361"/>
      <c r="D53" s="361"/>
      <c r="E53" s="361"/>
      <c r="F53" s="361"/>
      <c r="G53" s="361"/>
      <c r="H53" s="361"/>
      <c r="I53" s="361"/>
      <c r="J53" s="372"/>
      <c r="K53" s="372"/>
      <c r="L53" s="372"/>
      <c r="M53" s="372"/>
      <c r="N53" s="372"/>
      <c r="O53" s="372"/>
      <c r="P53" s="692"/>
    </row>
    <row r="54" spans="1:16" x14ac:dyDescent="0.25">
      <c r="A54" s="361"/>
      <c r="B54" s="361"/>
      <c r="C54" s="361"/>
      <c r="D54" s="361"/>
      <c r="E54" s="361"/>
      <c r="F54" s="361"/>
      <c r="G54" s="361"/>
      <c r="H54" s="361"/>
      <c r="I54" s="361"/>
      <c r="J54" s="361"/>
      <c r="K54" s="361"/>
      <c r="L54" s="360"/>
      <c r="M54" s="360"/>
      <c r="N54" s="361"/>
      <c r="O54" s="372"/>
      <c r="P54" s="692"/>
    </row>
    <row r="55" spans="1:16" x14ac:dyDescent="0.25">
      <c r="A55" s="361"/>
      <c r="B55" s="361"/>
      <c r="C55" s="361"/>
      <c r="D55" s="361"/>
      <c r="E55" s="361"/>
      <c r="F55" s="361"/>
      <c r="G55" s="361"/>
      <c r="H55" s="361"/>
      <c r="I55" s="361"/>
      <c r="J55" s="361"/>
      <c r="K55" s="361"/>
      <c r="L55" s="360"/>
      <c r="M55" s="360"/>
      <c r="N55" s="361"/>
      <c r="O55" s="361"/>
      <c r="P55" s="692"/>
    </row>
    <row r="56" spans="1:16" x14ac:dyDescent="0.25">
      <c r="A56" s="361"/>
      <c r="B56" s="361"/>
      <c r="C56" s="361"/>
      <c r="D56" s="361"/>
      <c r="E56" s="361"/>
      <c r="F56" s="361"/>
      <c r="G56" s="361"/>
      <c r="H56" s="361"/>
      <c r="I56" s="361"/>
      <c r="J56" s="361"/>
      <c r="K56" s="361"/>
      <c r="L56" s="372"/>
      <c r="M56" s="372"/>
      <c r="N56" s="361"/>
      <c r="O56" s="361"/>
      <c r="P56" s="692"/>
    </row>
    <row r="57" spans="1:16" x14ac:dyDescent="0.25">
      <c r="A57" s="361"/>
      <c r="B57" s="361"/>
      <c r="C57" s="361"/>
      <c r="D57" s="361"/>
      <c r="E57" s="361"/>
      <c r="F57" s="361"/>
      <c r="G57" s="361"/>
      <c r="H57" s="361"/>
      <c r="I57" s="361"/>
      <c r="J57" s="361"/>
      <c r="K57" s="361"/>
      <c r="L57" s="372"/>
      <c r="M57" s="372"/>
      <c r="N57" s="361"/>
      <c r="O57" s="361"/>
      <c r="P57" s="692"/>
    </row>
    <row r="58" spans="1:16" x14ac:dyDescent="0.25">
      <c r="A58" s="361"/>
      <c r="B58" s="361"/>
      <c r="C58" s="361"/>
      <c r="D58" s="361"/>
      <c r="E58" s="361"/>
      <c r="F58" s="361"/>
      <c r="G58" s="361"/>
      <c r="H58" s="361"/>
      <c r="I58" s="361"/>
      <c r="J58" s="361"/>
      <c r="K58" s="361"/>
      <c r="L58" s="372"/>
      <c r="M58" s="372"/>
      <c r="N58" s="361"/>
      <c r="O58" s="361"/>
      <c r="P58" s="684"/>
    </row>
    <row r="59" spans="1:16" x14ac:dyDescent="0.25">
      <c r="A59" s="361"/>
      <c r="B59" s="361"/>
      <c r="C59" s="361"/>
      <c r="D59" s="361"/>
      <c r="E59" s="361"/>
      <c r="F59" s="361"/>
      <c r="G59" s="361"/>
      <c r="H59" s="361"/>
      <c r="I59" s="361"/>
      <c r="J59" s="361"/>
      <c r="K59" s="361"/>
      <c r="L59" s="372"/>
      <c r="M59" s="372"/>
      <c r="N59" s="361"/>
      <c r="O59" s="361"/>
      <c r="P59" s="684"/>
    </row>
    <row r="60" spans="1:16" x14ac:dyDescent="0.25">
      <c r="A60" s="361"/>
      <c r="B60" s="361"/>
      <c r="C60" s="361"/>
      <c r="D60" s="361"/>
      <c r="E60" s="361"/>
      <c r="F60" s="361"/>
      <c r="G60" s="361"/>
      <c r="H60" s="361"/>
      <c r="I60" s="361"/>
      <c r="J60" s="361"/>
      <c r="K60" s="361"/>
      <c r="L60" s="372"/>
      <c r="M60" s="372"/>
      <c r="N60" s="361"/>
      <c r="O60" s="361"/>
      <c r="P60" s="684"/>
    </row>
    <row r="61" spans="1:16" x14ac:dyDescent="0.25">
      <c r="A61" s="361"/>
      <c r="B61" s="361"/>
      <c r="C61" s="361"/>
      <c r="D61" s="361"/>
      <c r="E61" s="361"/>
      <c r="F61" s="361"/>
      <c r="G61" s="361"/>
      <c r="H61" s="361"/>
      <c r="I61" s="361"/>
      <c r="J61" s="361"/>
      <c r="K61" s="361"/>
      <c r="L61" s="372"/>
      <c r="M61" s="372"/>
      <c r="N61" s="361"/>
      <c r="O61" s="361"/>
      <c r="P61" s="684"/>
    </row>
    <row r="62" spans="1:16" x14ac:dyDescent="0.25">
      <c r="A62" s="361"/>
      <c r="B62" s="361"/>
      <c r="C62" s="361"/>
      <c r="D62" s="361"/>
      <c r="E62" s="361"/>
      <c r="F62" s="361"/>
      <c r="G62" s="361"/>
      <c r="H62" s="361"/>
      <c r="I62" s="361"/>
      <c r="J62" s="361"/>
      <c r="K62" s="361"/>
      <c r="L62" s="361"/>
      <c r="M62" s="361"/>
      <c r="N62" s="361"/>
      <c r="O62" s="361"/>
      <c r="P62" s="684"/>
    </row>
    <row r="63" spans="1:16" x14ac:dyDescent="0.25">
      <c r="A63" s="361"/>
      <c r="B63" s="361"/>
      <c r="C63" s="361"/>
      <c r="D63" s="361"/>
      <c r="E63" s="361"/>
      <c r="F63" s="361"/>
      <c r="G63" s="361"/>
      <c r="H63" s="361"/>
      <c r="I63" s="361"/>
      <c r="J63" s="361"/>
      <c r="K63" s="361"/>
      <c r="L63" s="361"/>
      <c r="M63" s="361"/>
      <c r="N63" s="361"/>
      <c r="O63" s="361"/>
      <c r="P63" s="684"/>
    </row>
    <row r="64" spans="1:16" x14ac:dyDescent="0.25">
      <c r="C64" s="361"/>
      <c r="D64" s="361"/>
      <c r="E64" s="361"/>
      <c r="F64" s="361"/>
      <c r="G64" s="361"/>
      <c r="H64" s="361"/>
      <c r="I64" s="361"/>
      <c r="J64" s="361"/>
      <c r="K64" s="361"/>
      <c r="L64" s="361"/>
      <c r="M64" s="361"/>
      <c r="N64" s="361"/>
      <c r="O64" s="361"/>
      <c r="P64" s="684"/>
    </row>
    <row r="65" spans="1:18" x14ac:dyDescent="0.25">
      <c r="C65" s="361"/>
      <c r="D65" s="361"/>
      <c r="E65" s="361"/>
      <c r="F65" s="361"/>
      <c r="G65" s="361"/>
      <c r="H65" s="361"/>
      <c r="I65" s="361"/>
      <c r="J65" s="361"/>
      <c r="K65" s="361"/>
      <c r="L65" s="361"/>
      <c r="M65" s="361"/>
      <c r="N65" s="361"/>
      <c r="O65" s="361"/>
      <c r="P65" s="684"/>
    </row>
    <row r="66" spans="1:18" x14ac:dyDescent="0.25">
      <c r="C66" s="361"/>
      <c r="D66" s="361"/>
      <c r="E66" s="361"/>
      <c r="F66" s="361"/>
      <c r="G66" s="361"/>
      <c r="H66" s="361"/>
      <c r="I66" s="361"/>
      <c r="J66" s="361"/>
      <c r="K66" s="361"/>
      <c r="L66" s="361"/>
      <c r="M66" s="361"/>
      <c r="N66" s="361"/>
      <c r="O66" s="361"/>
      <c r="P66" s="684"/>
    </row>
    <row r="67" spans="1:18" x14ac:dyDescent="0.25">
      <c r="C67" s="361"/>
      <c r="D67" s="361"/>
      <c r="E67" s="361"/>
      <c r="F67" s="361"/>
      <c r="G67" s="361"/>
      <c r="H67" s="361"/>
      <c r="I67" s="361"/>
      <c r="J67" s="361"/>
      <c r="K67" s="361"/>
      <c r="L67" s="361"/>
      <c r="M67" s="361"/>
      <c r="N67" s="361"/>
      <c r="O67" s="361"/>
      <c r="P67" s="684"/>
    </row>
    <row r="68" spans="1:18" x14ac:dyDescent="0.25">
      <c r="C68" s="361"/>
      <c r="D68" s="361"/>
      <c r="E68" s="361"/>
      <c r="F68" s="361"/>
      <c r="G68" s="361"/>
      <c r="H68" s="361"/>
      <c r="I68" s="361"/>
      <c r="J68" s="361"/>
      <c r="K68" s="361"/>
      <c r="L68" s="361"/>
      <c r="M68" s="361"/>
      <c r="N68" s="361"/>
      <c r="O68" s="361"/>
      <c r="P68" s="684"/>
    </row>
    <row r="69" spans="1:18" x14ac:dyDescent="0.25">
      <c r="A69" s="340"/>
      <c r="B69" s="340"/>
      <c r="C69" s="387"/>
      <c r="D69" s="387"/>
      <c r="E69" s="387"/>
      <c r="F69" s="387"/>
      <c r="G69" s="387"/>
      <c r="H69" s="387"/>
      <c r="I69" s="387"/>
      <c r="J69" s="387"/>
      <c r="K69" s="387"/>
      <c r="L69" s="387"/>
      <c r="M69" s="387"/>
      <c r="N69" s="387"/>
      <c r="O69" s="387"/>
      <c r="P69" s="699"/>
      <c r="Q69" s="700"/>
      <c r="R69" s="700"/>
    </row>
    <row r="70" spans="1:18" x14ac:dyDescent="0.25">
      <c r="A70" s="340"/>
      <c r="B70" s="340"/>
      <c r="C70" s="387"/>
      <c r="D70" s="387"/>
      <c r="E70" s="387"/>
      <c r="F70" s="387"/>
      <c r="G70" s="387"/>
      <c r="H70" s="387"/>
      <c r="I70" s="387"/>
      <c r="J70" s="387"/>
      <c r="K70" s="387"/>
      <c r="L70" s="387"/>
      <c r="M70" s="387"/>
      <c r="N70" s="387"/>
      <c r="O70" s="387"/>
      <c r="P70" s="699"/>
      <c r="Q70" s="700"/>
      <c r="R70" s="700"/>
    </row>
    <row r="71" spans="1:18" x14ac:dyDescent="0.25">
      <c r="A71" s="340"/>
      <c r="B71" s="340"/>
      <c r="C71" s="387"/>
      <c r="D71" s="387"/>
      <c r="E71" s="387"/>
      <c r="F71" s="387"/>
      <c r="G71" s="387"/>
      <c r="H71" s="387"/>
      <c r="I71" s="387"/>
      <c r="J71" s="387"/>
      <c r="K71" s="387"/>
      <c r="L71" s="387"/>
      <c r="M71" s="387"/>
      <c r="N71" s="387"/>
      <c r="O71" s="387"/>
      <c r="P71" s="699"/>
      <c r="Q71" s="700"/>
      <c r="R71" s="700"/>
    </row>
    <row r="72" spans="1:18" x14ac:dyDescent="0.25">
      <c r="A72" s="340"/>
      <c r="B72" s="340"/>
      <c r="C72" s="387"/>
      <c r="D72" s="387"/>
      <c r="E72" s="387"/>
      <c r="F72" s="387"/>
      <c r="G72" s="387"/>
      <c r="H72" s="387"/>
      <c r="I72" s="387"/>
      <c r="J72" s="387"/>
      <c r="K72" s="387"/>
      <c r="L72" s="387"/>
      <c r="M72" s="387"/>
      <c r="N72" s="387"/>
      <c r="O72" s="387"/>
      <c r="P72" s="699"/>
      <c r="Q72" s="700"/>
      <c r="R72" s="700"/>
    </row>
    <row r="73" spans="1:18" x14ac:dyDescent="0.25">
      <c r="A73" s="340"/>
      <c r="B73" s="340"/>
      <c r="C73" s="387"/>
      <c r="D73" s="387"/>
      <c r="E73" s="387"/>
      <c r="F73" s="387"/>
      <c r="G73" s="387"/>
      <c r="H73" s="387"/>
      <c r="I73" s="387"/>
      <c r="J73" s="387"/>
      <c r="K73" s="387"/>
      <c r="L73" s="387"/>
      <c r="M73" s="387"/>
      <c r="N73" s="387"/>
      <c r="O73" s="387"/>
      <c r="P73" s="699"/>
      <c r="Q73" s="700"/>
      <c r="R73" s="700"/>
    </row>
    <row r="74" spans="1:18" x14ac:dyDescent="0.25">
      <c r="A74" s="340"/>
      <c r="B74" s="340"/>
      <c r="C74" s="387"/>
      <c r="D74" s="387"/>
      <c r="E74" s="387"/>
      <c r="F74" s="387"/>
      <c r="G74" s="387"/>
      <c r="H74" s="387"/>
      <c r="I74" s="387"/>
      <c r="J74" s="387"/>
      <c r="K74" s="387"/>
      <c r="L74" s="387"/>
      <c r="M74" s="387"/>
      <c r="N74" s="387"/>
      <c r="O74" s="387"/>
      <c r="P74" s="699"/>
      <c r="Q74" s="700"/>
      <c r="R74" s="700"/>
    </row>
    <row r="75" spans="1:18" x14ac:dyDescent="0.25">
      <c r="A75" s="340"/>
      <c r="B75" s="340"/>
      <c r="C75" s="387"/>
      <c r="D75" s="387"/>
      <c r="E75" s="387"/>
      <c r="F75" s="387"/>
      <c r="G75" s="387"/>
      <c r="H75" s="387"/>
      <c r="I75" s="387"/>
      <c r="J75" s="387"/>
      <c r="K75" s="387"/>
      <c r="L75" s="387"/>
      <c r="M75" s="387"/>
      <c r="N75" s="387"/>
      <c r="O75" s="387"/>
      <c r="P75" s="699"/>
      <c r="Q75" s="700"/>
      <c r="R75" s="700"/>
    </row>
    <row r="76" spans="1:18" x14ac:dyDescent="0.25">
      <c r="A76" s="340"/>
      <c r="B76" s="340"/>
      <c r="C76" s="340"/>
      <c r="D76" s="340"/>
      <c r="E76" s="340"/>
      <c r="F76" s="340"/>
      <c r="G76" s="340"/>
      <c r="H76" s="340"/>
      <c r="I76" s="340"/>
      <c r="J76" s="340"/>
      <c r="K76" s="340"/>
      <c r="L76" s="340"/>
      <c r="M76" s="340"/>
      <c r="N76" s="340"/>
      <c r="O76" s="340"/>
      <c r="P76" s="699"/>
      <c r="Q76" s="700"/>
      <c r="R76" s="700"/>
    </row>
    <row r="77" spans="1:18" x14ac:dyDescent="0.25">
      <c r="A77" s="340"/>
      <c r="B77" s="340"/>
      <c r="C77" s="340"/>
      <c r="D77" s="340"/>
      <c r="E77" s="340"/>
      <c r="F77" s="340"/>
      <c r="G77" s="340"/>
      <c r="H77" s="340"/>
      <c r="I77" s="340"/>
      <c r="J77" s="340"/>
      <c r="K77" s="340"/>
      <c r="L77" s="340"/>
      <c r="M77" s="340"/>
      <c r="N77" s="340"/>
      <c r="O77" s="340"/>
      <c r="P77" s="699"/>
      <c r="Q77" s="700"/>
      <c r="R77" s="700"/>
    </row>
    <row r="78" spans="1:18" x14ac:dyDescent="0.25">
      <c r="A78" s="340"/>
      <c r="B78" s="340"/>
      <c r="C78" s="340"/>
      <c r="D78" s="340"/>
      <c r="E78" s="340"/>
      <c r="F78" s="340"/>
      <c r="G78" s="340"/>
      <c r="H78" s="340"/>
      <c r="I78" s="340"/>
      <c r="J78" s="340"/>
      <c r="K78" s="340"/>
      <c r="L78" s="340"/>
      <c r="M78" s="340"/>
      <c r="N78" s="340"/>
      <c r="O78" s="340"/>
      <c r="P78" s="699"/>
      <c r="Q78" s="700"/>
      <c r="R78" s="700"/>
    </row>
    <row r="79" spans="1:18" x14ac:dyDescent="0.25">
      <c r="A79" s="340"/>
      <c r="B79" s="340"/>
      <c r="C79" s="340"/>
      <c r="D79" s="340"/>
      <c r="E79" s="340"/>
      <c r="F79" s="340"/>
      <c r="G79" s="340"/>
      <c r="H79" s="340"/>
      <c r="I79" s="340"/>
      <c r="J79" s="340"/>
      <c r="K79" s="340"/>
      <c r="L79" s="340"/>
      <c r="M79" s="340"/>
      <c r="N79" s="340"/>
      <c r="O79" s="340"/>
      <c r="P79" s="699"/>
      <c r="Q79" s="700"/>
      <c r="R79" s="700"/>
    </row>
    <row r="80" spans="1:18" x14ac:dyDescent="0.25">
      <c r="A80" s="340"/>
      <c r="B80" s="340"/>
      <c r="C80" s="340"/>
      <c r="D80" s="340"/>
      <c r="E80" s="340"/>
      <c r="F80" s="340"/>
      <c r="G80" s="340"/>
      <c r="H80" s="340"/>
      <c r="I80" s="340"/>
      <c r="J80" s="340"/>
      <c r="K80" s="340"/>
      <c r="L80" s="340"/>
      <c r="M80" s="340"/>
      <c r="N80" s="340"/>
      <c r="O80" s="340"/>
      <c r="P80" s="699"/>
      <c r="Q80" s="700"/>
      <c r="R80" s="700"/>
    </row>
    <row r="81" spans="1:18" x14ac:dyDescent="0.25">
      <c r="A81" s="340"/>
      <c r="B81" s="340"/>
      <c r="C81" s="340"/>
      <c r="D81" s="340"/>
      <c r="E81" s="340"/>
      <c r="F81" s="340"/>
      <c r="G81" s="340"/>
      <c r="H81" s="340"/>
      <c r="I81" s="340"/>
      <c r="J81" s="340"/>
      <c r="K81" s="340"/>
      <c r="L81" s="340"/>
      <c r="M81" s="340"/>
      <c r="N81" s="340"/>
      <c r="O81" s="340"/>
      <c r="P81" s="699"/>
      <c r="Q81" s="700"/>
      <c r="R81" s="700"/>
    </row>
    <row r="82" spans="1:18" x14ac:dyDescent="0.25">
      <c r="A82" s="340"/>
      <c r="B82" s="340"/>
      <c r="C82" s="340"/>
      <c r="D82" s="340"/>
      <c r="E82" s="340"/>
      <c r="F82" s="340"/>
      <c r="G82" s="340"/>
      <c r="H82" s="340"/>
      <c r="I82" s="340"/>
      <c r="J82" s="340"/>
      <c r="K82" s="340"/>
      <c r="L82" s="340"/>
      <c r="M82" s="340"/>
      <c r="N82" s="340"/>
      <c r="O82" s="340"/>
      <c r="P82" s="699"/>
      <c r="Q82" s="700"/>
      <c r="R82" s="700"/>
    </row>
    <row r="83" spans="1:18" x14ac:dyDescent="0.25">
      <c r="A83" s="340"/>
      <c r="B83" s="340"/>
      <c r="C83" s="340"/>
      <c r="D83" s="340"/>
      <c r="E83" s="340"/>
      <c r="F83" s="340"/>
      <c r="G83" s="340"/>
      <c r="H83" s="340"/>
      <c r="I83" s="340"/>
      <c r="J83" s="340"/>
      <c r="K83" s="340"/>
      <c r="L83" s="340"/>
      <c r="M83" s="340"/>
      <c r="N83" s="340"/>
      <c r="O83" s="340"/>
      <c r="P83" s="699"/>
      <c r="Q83" s="700"/>
      <c r="R83" s="700"/>
    </row>
    <row r="84" spans="1:18" x14ac:dyDescent="0.25">
      <c r="A84" s="340"/>
      <c r="B84" s="340"/>
      <c r="C84" s="340"/>
      <c r="D84" s="340"/>
      <c r="E84" s="340"/>
      <c r="F84" s="340"/>
      <c r="G84" s="340"/>
      <c r="H84" s="340"/>
      <c r="I84" s="340"/>
      <c r="J84" s="340"/>
      <c r="K84" s="340"/>
      <c r="L84" s="340"/>
      <c r="M84" s="340"/>
      <c r="N84" s="340"/>
      <c r="O84" s="340"/>
      <c r="P84" s="699"/>
      <c r="Q84" s="700"/>
      <c r="R84" s="700"/>
    </row>
    <row r="85" spans="1:18" x14ac:dyDescent="0.25">
      <c r="A85" s="340"/>
      <c r="B85" s="340"/>
      <c r="C85" s="340"/>
      <c r="D85" s="340"/>
      <c r="E85" s="340"/>
      <c r="F85" s="340"/>
      <c r="G85" s="340"/>
      <c r="H85" s="340"/>
      <c r="I85" s="340"/>
      <c r="J85" s="340"/>
      <c r="K85" s="340"/>
      <c r="L85" s="340"/>
      <c r="M85" s="340"/>
      <c r="N85" s="340"/>
      <c r="O85" s="340"/>
      <c r="P85" s="699"/>
      <c r="Q85" s="700"/>
      <c r="R85" s="700"/>
    </row>
    <row r="86" spans="1:18" x14ac:dyDescent="0.25">
      <c r="A86" s="340"/>
      <c r="B86" s="340"/>
      <c r="C86" s="340"/>
      <c r="D86" s="340"/>
      <c r="E86" s="340"/>
      <c r="F86" s="340"/>
      <c r="G86" s="340"/>
      <c r="H86" s="340"/>
      <c r="I86" s="340"/>
      <c r="J86" s="340"/>
      <c r="K86" s="340"/>
      <c r="L86" s="340"/>
      <c r="M86" s="340"/>
      <c r="N86" s="340"/>
      <c r="O86" s="340"/>
      <c r="P86" s="699"/>
      <c r="Q86" s="700"/>
      <c r="R86" s="700"/>
    </row>
    <row r="87" spans="1:18" x14ac:dyDescent="0.25">
      <c r="A87" s="340"/>
      <c r="B87" s="340"/>
      <c r="C87" s="340"/>
      <c r="D87" s="340"/>
      <c r="E87" s="340"/>
      <c r="F87" s="340"/>
      <c r="G87" s="340"/>
      <c r="H87" s="340"/>
      <c r="I87" s="340"/>
      <c r="J87" s="340"/>
      <c r="K87" s="340"/>
      <c r="L87" s="340"/>
      <c r="M87" s="340"/>
      <c r="N87" s="340"/>
      <c r="O87" s="340"/>
      <c r="P87" s="699"/>
      <c r="Q87" s="700"/>
      <c r="R87" s="700"/>
    </row>
    <row r="88" spans="1:18" x14ac:dyDescent="0.25">
      <c r="A88" s="340"/>
      <c r="B88" s="340"/>
      <c r="C88" s="340"/>
      <c r="D88" s="340"/>
      <c r="E88" s="340"/>
      <c r="F88" s="340"/>
      <c r="G88" s="340"/>
      <c r="H88" s="340"/>
      <c r="I88" s="340"/>
      <c r="J88" s="340"/>
      <c r="K88" s="340"/>
      <c r="L88" s="340"/>
      <c r="M88" s="340"/>
      <c r="N88" s="340"/>
      <c r="O88" s="340"/>
      <c r="P88" s="699"/>
      <c r="Q88" s="700"/>
      <c r="R88" s="700"/>
    </row>
    <row r="89" spans="1:18" x14ac:dyDescent="0.25">
      <c r="A89" s="340"/>
      <c r="B89" s="340"/>
      <c r="C89" s="340"/>
      <c r="D89" s="340"/>
      <c r="E89" s="340"/>
      <c r="F89" s="340"/>
      <c r="G89" s="340"/>
      <c r="H89" s="340"/>
      <c r="I89" s="340"/>
      <c r="J89" s="340"/>
      <c r="K89" s="340"/>
      <c r="L89" s="340"/>
      <c r="M89" s="340"/>
      <c r="N89" s="340"/>
      <c r="O89" s="340"/>
      <c r="P89" s="699"/>
      <c r="Q89" s="700"/>
      <c r="R89" s="700"/>
    </row>
    <row r="90" spans="1:18" x14ac:dyDescent="0.25">
      <c r="A90" s="340"/>
      <c r="B90" s="340"/>
      <c r="C90" s="340"/>
      <c r="D90" s="340"/>
      <c r="E90" s="340"/>
      <c r="F90" s="340"/>
      <c r="G90" s="340"/>
      <c r="H90" s="340"/>
      <c r="I90" s="340"/>
      <c r="J90" s="340"/>
      <c r="K90" s="340"/>
      <c r="L90" s="340"/>
      <c r="M90" s="340"/>
      <c r="N90" s="340"/>
      <c r="O90" s="340"/>
      <c r="P90" s="699"/>
      <c r="Q90" s="700"/>
      <c r="R90" s="700"/>
    </row>
    <row r="91" spans="1:18" x14ac:dyDescent="0.25">
      <c r="A91" s="388"/>
      <c r="B91" s="388"/>
      <c r="C91" s="340"/>
      <c r="D91" s="340"/>
      <c r="E91" s="340"/>
      <c r="F91" s="340"/>
      <c r="G91" s="340"/>
      <c r="H91" s="340"/>
      <c r="I91" s="340"/>
      <c r="J91" s="340"/>
      <c r="K91" s="340"/>
      <c r="L91" s="340"/>
      <c r="M91" s="340"/>
      <c r="N91" s="340"/>
      <c r="O91" s="340"/>
      <c r="P91" s="699"/>
      <c r="Q91" s="700"/>
      <c r="R91" s="700"/>
    </row>
    <row r="92" spans="1:18" x14ac:dyDescent="0.25">
      <c r="A92" s="340"/>
      <c r="B92" s="340"/>
      <c r="C92" s="340"/>
      <c r="D92" s="340"/>
      <c r="E92" s="340"/>
      <c r="F92" s="340"/>
      <c r="G92" s="340"/>
      <c r="H92" s="340"/>
      <c r="I92" s="340"/>
      <c r="J92" s="340"/>
      <c r="K92" s="340"/>
      <c r="L92" s="340"/>
      <c r="M92" s="340"/>
      <c r="N92" s="340"/>
      <c r="O92" s="340"/>
      <c r="P92" s="699"/>
      <c r="Q92" s="700"/>
      <c r="R92" s="700"/>
    </row>
    <row r="93" spans="1:18" x14ac:dyDescent="0.25">
      <c r="A93" s="340"/>
      <c r="B93" s="340"/>
      <c r="C93" s="340"/>
      <c r="D93" s="340"/>
      <c r="E93" s="340"/>
      <c r="F93" s="340"/>
      <c r="G93" s="340"/>
      <c r="H93" s="340"/>
      <c r="I93" s="340"/>
      <c r="J93" s="340"/>
      <c r="K93" s="340"/>
      <c r="L93" s="340"/>
      <c r="M93" s="340"/>
      <c r="N93" s="340"/>
      <c r="O93" s="340"/>
      <c r="P93" s="699"/>
      <c r="Q93" s="700"/>
      <c r="R93" s="700"/>
    </row>
    <row r="94" spans="1:18" x14ac:dyDescent="0.25">
      <c r="A94" s="340"/>
      <c r="B94" s="340"/>
      <c r="C94" s="340"/>
      <c r="D94" s="340"/>
      <c r="E94" s="340"/>
      <c r="F94" s="340"/>
      <c r="G94" s="340"/>
      <c r="H94" s="340"/>
      <c r="I94" s="340"/>
      <c r="J94" s="340"/>
      <c r="K94" s="340"/>
      <c r="L94" s="340"/>
      <c r="M94" s="340"/>
      <c r="N94" s="340"/>
      <c r="O94" s="340"/>
      <c r="P94" s="699"/>
      <c r="Q94" s="700"/>
      <c r="R94" s="700"/>
    </row>
    <row r="95" spans="1:18" x14ac:dyDescent="0.25">
      <c r="A95" s="340"/>
      <c r="B95" s="340"/>
      <c r="C95" s="340"/>
      <c r="D95" s="340"/>
      <c r="E95" s="340"/>
      <c r="F95" s="340"/>
      <c r="G95" s="340"/>
      <c r="H95" s="340"/>
      <c r="I95" s="340"/>
      <c r="J95" s="340"/>
      <c r="K95" s="340"/>
      <c r="L95" s="340"/>
      <c r="M95" s="340"/>
      <c r="N95" s="340"/>
      <c r="O95" s="340"/>
      <c r="P95" s="699"/>
      <c r="Q95" s="700"/>
      <c r="R95" s="700"/>
    </row>
    <row r="96" spans="1:18" x14ac:dyDescent="0.25">
      <c r="A96" s="340"/>
      <c r="B96" s="340"/>
      <c r="C96" s="340"/>
      <c r="D96" s="340"/>
      <c r="E96" s="340"/>
      <c r="F96" s="340"/>
      <c r="G96" s="340"/>
      <c r="H96" s="340"/>
      <c r="I96" s="340"/>
      <c r="J96" s="340"/>
      <c r="K96" s="340"/>
      <c r="L96" s="340"/>
      <c r="M96" s="340"/>
      <c r="N96" s="340"/>
      <c r="O96" s="340"/>
      <c r="P96" s="699"/>
      <c r="Q96" s="700"/>
      <c r="R96" s="700"/>
    </row>
    <row r="97" spans="1:18" x14ac:dyDescent="0.25">
      <c r="A97" s="340"/>
      <c r="B97" s="340"/>
      <c r="C97" s="340"/>
      <c r="D97" s="340"/>
      <c r="E97" s="340"/>
      <c r="F97" s="340"/>
      <c r="G97" s="340"/>
      <c r="H97" s="340"/>
      <c r="I97" s="340"/>
      <c r="J97" s="340"/>
      <c r="K97" s="340"/>
      <c r="L97" s="340"/>
      <c r="M97" s="340"/>
      <c r="N97" s="340"/>
      <c r="O97" s="340"/>
      <c r="P97" s="699"/>
      <c r="Q97" s="700"/>
      <c r="R97" s="700"/>
    </row>
    <row r="98" spans="1:18" x14ac:dyDescent="0.25">
      <c r="A98" s="340"/>
      <c r="B98" s="340"/>
      <c r="C98" s="340"/>
      <c r="D98" s="340"/>
      <c r="E98" s="340"/>
      <c r="F98" s="340"/>
      <c r="G98" s="340"/>
      <c r="H98" s="340"/>
      <c r="I98" s="340"/>
      <c r="J98" s="340"/>
      <c r="K98" s="340"/>
      <c r="L98" s="340"/>
      <c r="M98" s="340"/>
      <c r="N98" s="340"/>
      <c r="O98" s="340"/>
      <c r="P98" s="699"/>
      <c r="Q98" s="700"/>
      <c r="R98" s="700"/>
    </row>
    <row r="99" spans="1:18" x14ac:dyDescent="0.25">
      <c r="A99" s="340"/>
      <c r="B99" s="340"/>
      <c r="C99" s="340"/>
      <c r="D99" s="340"/>
      <c r="E99" s="340"/>
      <c r="F99" s="340"/>
      <c r="G99" s="340"/>
      <c r="H99" s="340"/>
      <c r="I99" s="340"/>
      <c r="J99" s="340"/>
      <c r="K99" s="340"/>
      <c r="L99" s="340"/>
      <c r="M99" s="340"/>
      <c r="N99" s="340"/>
      <c r="O99" s="340"/>
      <c r="P99" s="699"/>
      <c r="Q99" s="700"/>
      <c r="R99" s="700"/>
    </row>
    <row r="100" spans="1:18" x14ac:dyDescent="0.25">
      <c r="A100" s="340"/>
      <c r="B100" s="340"/>
      <c r="C100" s="340"/>
      <c r="D100" s="340"/>
      <c r="E100" s="340"/>
      <c r="F100" s="340"/>
      <c r="G100" s="340"/>
      <c r="H100" s="340"/>
      <c r="I100" s="340"/>
      <c r="J100" s="340"/>
      <c r="K100" s="340"/>
      <c r="L100" s="340"/>
      <c r="M100" s="340"/>
      <c r="N100" s="340"/>
      <c r="O100" s="340"/>
      <c r="P100" s="699"/>
      <c r="Q100" s="700"/>
      <c r="R100" s="700"/>
    </row>
    <row r="101" spans="1:18" x14ac:dyDescent="0.25">
      <c r="A101" s="340"/>
      <c r="B101" s="340"/>
      <c r="C101" s="340"/>
      <c r="D101" s="340"/>
      <c r="E101" s="340"/>
      <c r="F101" s="340"/>
      <c r="G101" s="340"/>
      <c r="H101" s="340"/>
      <c r="I101" s="340"/>
      <c r="J101" s="340"/>
      <c r="K101" s="340"/>
      <c r="L101" s="340"/>
      <c r="M101" s="340"/>
      <c r="N101" s="340"/>
      <c r="O101" s="340"/>
      <c r="P101" s="699"/>
      <c r="Q101" s="700"/>
      <c r="R101" s="700"/>
    </row>
    <row r="102" spans="1:18" x14ac:dyDescent="0.25">
      <c r="A102" s="340"/>
      <c r="B102" s="340"/>
      <c r="C102" s="340"/>
      <c r="D102" s="340"/>
      <c r="E102" s="340"/>
      <c r="F102" s="340"/>
      <c r="G102" s="340"/>
      <c r="H102" s="340"/>
      <c r="I102" s="340"/>
      <c r="J102" s="340"/>
      <c r="K102" s="340"/>
      <c r="L102" s="340"/>
      <c r="M102" s="340"/>
      <c r="N102" s="340"/>
      <c r="O102" s="340"/>
      <c r="P102" s="699"/>
      <c r="Q102" s="700"/>
      <c r="R102" s="700"/>
    </row>
    <row r="103" spans="1:18" x14ac:dyDescent="0.25">
      <c r="A103" s="340"/>
      <c r="B103" s="340"/>
      <c r="C103" s="388"/>
      <c r="D103" s="388"/>
      <c r="E103" s="388"/>
      <c r="F103" s="388"/>
      <c r="G103" s="388"/>
      <c r="H103" s="388"/>
      <c r="I103" s="388"/>
      <c r="J103" s="388"/>
      <c r="K103" s="340"/>
      <c r="L103" s="340"/>
      <c r="M103" s="340"/>
      <c r="N103" s="340"/>
      <c r="O103" s="340"/>
      <c r="P103" s="699"/>
      <c r="Q103" s="700"/>
      <c r="R103" s="700"/>
    </row>
    <row r="104" spans="1:18" x14ac:dyDescent="0.25">
      <c r="A104" s="340"/>
      <c r="B104" s="340"/>
      <c r="C104" s="340"/>
      <c r="D104" s="340"/>
      <c r="E104" s="340"/>
      <c r="F104" s="340"/>
      <c r="G104" s="340"/>
      <c r="H104" s="340"/>
      <c r="I104" s="340"/>
      <c r="J104" s="340"/>
      <c r="K104" s="340"/>
      <c r="L104" s="340"/>
      <c r="M104" s="340"/>
      <c r="N104" s="340"/>
      <c r="O104" s="340"/>
      <c r="P104" s="700"/>
      <c r="Q104" s="700"/>
      <c r="R104" s="700"/>
    </row>
    <row r="105" spans="1:18" x14ac:dyDescent="0.25">
      <c r="A105" s="340"/>
      <c r="B105" s="340"/>
      <c r="C105" s="340"/>
      <c r="D105" s="340"/>
      <c r="E105" s="340"/>
      <c r="F105" s="340"/>
      <c r="G105" s="340"/>
      <c r="H105" s="340"/>
      <c r="I105" s="340"/>
      <c r="J105" s="340"/>
      <c r="K105" s="340"/>
      <c r="L105" s="340"/>
      <c r="M105" s="340"/>
      <c r="N105" s="340"/>
      <c r="O105" s="340"/>
      <c r="P105" s="700"/>
      <c r="Q105" s="700"/>
      <c r="R105" s="700"/>
    </row>
    <row r="106" spans="1:18" x14ac:dyDescent="0.25">
      <c r="A106" s="340"/>
      <c r="B106" s="340"/>
      <c r="C106" s="340"/>
      <c r="D106" s="340"/>
      <c r="E106" s="340"/>
      <c r="F106" s="340"/>
      <c r="G106" s="340"/>
      <c r="H106" s="340"/>
      <c r="I106" s="340"/>
      <c r="J106" s="340"/>
      <c r="K106" s="340"/>
      <c r="L106" s="340"/>
      <c r="M106" s="340"/>
      <c r="N106" s="340"/>
      <c r="O106" s="340"/>
      <c r="P106" s="700"/>
      <c r="Q106" s="700"/>
      <c r="R106" s="700"/>
    </row>
    <row r="107" spans="1:18" x14ac:dyDescent="0.25">
      <c r="A107" s="340"/>
      <c r="B107" s="340"/>
      <c r="C107" s="340"/>
      <c r="D107" s="340"/>
      <c r="E107" s="340"/>
      <c r="F107" s="340"/>
      <c r="G107" s="340"/>
      <c r="H107" s="340"/>
      <c r="I107" s="340"/>
      <c r="J107" s="340"/>
      <c r="K107" s="340"/>
      <c r="L107" s="340"/>
      <c r="M107" s="340"/>
      <c r="N107" s="340"/>
      <c r="O107" s="340"/>
      <c r="P107" s="700"/>
      <c r="Q107" s="700"/>
      <c r="R107" s="700"/>
    </row>
    <row r="108" spans="1:18" x14ac:dyDescent="0.25">
      <c r="A108" s="340"/>
      <c r="B108" s="340"/>
      <c r="C108" s="340"/>
      <c r="D108" s="340"/>
      <c r="E108" s="340"/>
      <c r="F108" s="340"/>
      <c r="G108" s="340"/>
      <c r="H108" s="340"/>
      <c r="I108" s="340"/>
      <c r="J108" s="340"/>
      <c r="K108" s="340"/>
      <c r="L108" s="340"/>
      <c r="M108" s="340"/>
      <c r="N108" s="340"/>
      <c r="O108" s="340"/>
      <c r="P108" s="700"/>
      <c r="Q108" s="700"/>
      <c r="R108" s="700"/>
    </row>
    <row r="109" spans="1:18" x14ac:dyDescent="0.25">
      <c r="A109" s="340"/>
      <c r="B109" s="340"/>
      <c r="C109" s="340"/>
      <c r="D109" s="340"/>
      <c r="E109" s="340"/>
      <c r="F109" s="340"/>
      <c r="G109" s="340"/>
      <c r="H109" s="340"/>
      <c r="I109" s="340"/>
      <c r="J109" s="340"/>
      <c r="K109" s="340"/>
      <c r="L109" s="340"/>
      <c r="M109" s="340"/>
      <c r="N109" s="340"/>
      <c r="O109" s="340"/>
      <c r="P109" s="700"/>
      <c r="Q109" s="700"/>
      <c r="R109" s="700"/>
    </row>
    <row r="110" spans="1:18" x14ac:dyDescent="0.25">
      <c r="A110" s="340"/>
      <c r="B110" s="340"/>
      <c r="C110" s="340"/>
      <c r="D110" s="340"/>
      <c r="E110" s="340"/>
      <c r="F110" s="340"/>
      <c r="G110" s="340"/>
      <c r="H110" s="340"/>
      <c r="I110" s="340"/>
      <c r="J110" s="340"/>
      <c r="K110" s="340"/>
      <c r="L110" s="340"/>
      <c r="M110" s="340"/>
      <c r="N110" s="340"/>
      <c r="O110" s="340"/>
      <c r="P110" s="700"/>
      <c r="Q110" s="700"/>
      <c r="R110" s="700"/>
    </row>
    <row r="111" spans="1:18" x14ac:dyDescent="0.25">
      <c r="A111" s="340"/>
      <c r="B111" s="340"/>
      <c r="C111" s="340"/>
      <c r="D111" s="340"/>
      <c r="E111" s="340"/>
      <c r="F111" s="340"/>
      <c r="G111" s="340"/>
      <c r="H111" s="340"/>
      <c r="I111" s="340"/>
      <c r="J111" s="340"/>
      <c r="K111" s="340"/>
      <c r="L111" s="340"/>
      <c r="M111" s="340"/>
      <c r="N111" s="340"/>
      <c r="O111" s="340"/>
      <c r="P111" s="700"/>
      <c r="Q111" s="700"/>
      <c r="R111" s="700"/>
    </row>
    <row r="112" spans="1:18" x14ac:dyDescent="0.25">
      <c r="A112" s="340"/>
      <c r="B112" s="340"/>
      <c r="C112" s="340"/>
      <c r="D112" s="340"/>
      <c r="E112" s="340"/>
      <c r="F112" s="340"/>
      <c r="G112" s="340"/>
      <c r="H112" s="340"/>
      <c r="I112" s="340"/>
      <c r="J112" s="340"/>
      <c r="K112" s="340"/>
      <c r="L112" s="340"/>
      <c r="M112" s="340"/>
      <c r="N112" s="340"/>
      <c r="O112" s="340"/>
      <c r="P112" s="700"/>
      <c r="Q112" s="700"/>
      <c r="R112" s="700"/>
    </row>
    <row r="113" spans="1:18" x14ac:dyDescent="0.25">
      <c r="A113" s="340"/>
      <c r="B113" s="340"/>
      <c r="C113" s="340"/>
      <c r="D113" s="340"/>
      <c r="E113" s="340"/>
      <c r="F113" s="340"/>
      <c r="G113" s="340"/>
      <c r="H113" s="340"/>
      <c r="I113" s="340"/>
      <c r="J113" s="340"/>
      <c r="K113" s="340"/>
      <c r="L113" s="340"/>
      <c r="M113" s="340"/>
      <c r="N113" s="340"/>
      <c r="O113" s="340"/>
      <c r="P113" s="700"/>
      <c r="Q113" s="700"/>
      <c r="R113" s="700"/>
    </row>
    <row r="114" spans="1:18" x14ac:dyDescent="0.25">
      <c r="A114" s="340"/>
      <c r="B114" s="340"/>
      <c r="C114" s="340"/>
      <c r="D114" s="340"/>
      <c r="E114" s="340"/>
      <c r="F114" s="340"/>
      <c r="G114" s="340"/>
      <c r="H114" s="340"/>
      <c r="I114" s="340"/>
      <c r="J114" s="340"/>
      <c r="K114" s="340"/>
      <c r="L114" s="340"/>
      <c r="M114" s="340"/>
      <c r="N114" s="340"/>
      <c r="O114" s="340"/>
      <c r="P114" s="700"/>
      <c r="Q114" s="700"/>
      <c r="R114" s="700"/>
    </row>
    <row r="115" spans="1:18" x14ac:dyDescent="0.25">
      <c r="A115" s="340"/>
      <c r="B115" s="340"/>
      <c r="C115" s="340"/>
      <c r="D115" s="340"/>
      <c r="E115" s="340"/>
      <c r="F115" s="340"/>
      <c r="G115" s="340"/>
      <c r="H115" s="340"/>
      <c r="I115" s="340"/>
      <c r="J115" s="340"/>
      <c r="K115" s="340"/>
      <c r="L115" s="340"/>
      <c r="M115" s="340"/>
      <c r="N115" s="340"/>
      <c r="O115" s="340"/>
      <c r="P115" s="700"/>
      <c r="Q115" s="700"/>
      <c r="R115" s="700"/>
    </row>
    <row r="116" spans="1:18" x14ac:dyDescent="0.25">
      <c r="A116" s="340"/>
      <c r="B116" s="340"/>
      <c r="C116" s="340"/>
      <c r="D116" s="340"/>
      <c r="E116" s="340"/>
      <c r="F116" s="340"/>
      <c r="G116" s="340"/>
      <c r="H116" s="340"/>
      <c r="I116" s="340"/>
      <c r="J116" s="340"/>
      <c r="K116" s="340"/>
      <c r="L116" s="340"/>
      <c r="M116" s="340"/>
      <c r="N116" s="340"/>
      <c r="O116" s="340"/>
      <c r="P116" s="700"/>
      <c r="Q116" s="700"/>
      <c r="R116" s="700"/>
    </row>
    <row r="117" spans="1:18" x14ac:dyDescent="0.25">
      <c r="A117" s="340"/>
      <c r="B117" s="340"/>
      <c r="C117" s="340"/>
      <c r="D117" s="340"/>
      <c r="E117" s="340"/>
      <c r="F117" s="340"/>
      <c r="G117" s="340"/>
      <c r="H117" s="340"/>
      <c r="I117" s="340"/>
      <c r="J117" s="340"/>
      <c r="K117" s="340"/>
      <c r="L117" s="340"/>
      <c r="M117" s="340"/>
      <c r="N117" s="340"/>
      <c r="O117" s="340"/>
      <c r="P117" s="700"/>
      <c r="Q117" s="700"/>
      <c r="R117" s="700"/>
    </row>
    <row r="118" spans="1:18" x14ac:dyDescent="0.25">
      <c r="A118" s="340"/>
      <c r="B118" s="340"/>
      <c r="C118" s="340"/>
      <c r="D118" s="340"/>
      <c r="E118" s="340"/>
      <c r="F118" s="340"/>
      <c r="G118" s="340"/>
      <c r="H118" s="340"/>
      <c r="I118" s="340"/>
      <c r="J118" s="340"/>
      <c r="K118" s="340"/>
      <c r="L118" s="340"/>
      <c r="M118" s="340"/>
      <c r="N118" s="340"/>
      <c r="O118" s="340"/>
      <c r="P118" s="700"/>
      <c r="Q118" s="700"/>
      <c r="R118" s="700"/>
    </row>
    <row r="119" spans="1:18" x14ac:dyDescent="0.25">
      <c r="A119" s="340"/>
      <c r="B119" s="340"/>
      <c r="C119" s="340"/>
      <c r="D119" s="340"/>
      <c r="E119" s="340"/>
      <c r="F119" s="340"/>
      <c r="G119" s="340"/>
      <c r="H119" s="340"/>
      <c r="I119" s="340"/>
      <c r="J119" s="340"/>
      <c r="K119" s="340"/>
      <c r="L119" s="340"/>
      <c r="M119" s="340"/>
      <c r="N119" s="340"/>
      <c r="O119" s="340"/>
      <c r="P119" s="700"/>
      <c r="Q119" s="700"/>
      <c r="R119" s="700"/>
    </row>
    <row r="120" spans="1:18" x14ac:dyDescent="0.25">
      <c r="A120" s="340"/>
      <c r="B120" s="340"/>
      <c r="C120" s="340"/>
      <c r="D120" s="340"/>
      <c r="E120" s="340"/>
      <c r="F120" s="340"/>
      <c r="G120" s="340"/>
      <c r="H120" s="340"/>
      <c r="I120" s="340"/>
      <c r="J120" s="340"/>
      <c r="K120" s="340"/>
      <c r="L120" s="340"/>
      <c r="M120" s="340"/>
      <c r="N120" s="340"/>
      <c r="O120" s="340"/>
      <c r="P120" s="700"/>
      <c r="Q120" s="700"/>
      <c r="R120" s="700"/>
    </row>
    <row r="121" spans="1:18" x14ac:dyDescent="0.25">
      <c r="A121" s="340"/>
      <c r="B121" s="340"/>
      <c r="C121" s="340"/>
      <c r="D121" s="340"/>
      <c r="E121" s="340"/>
      <c r="F121" s="340"/>
      <c r="G121" s="340"/>
      <c r="H121" s="340"/>
      <c r="I121" s="340"/>
      <c r="J121" s="340"/>
      <c r="K121" s="340"/>
      <c r="L121" s="340"/>
      <c r="M121" s="340"/>
      <c r="N121" s="340"/>
      <c r="O121" s="340"/>
      <c r="P121" s="700"/>
      <c r="Q121" s="700"/>
      <c r="R121" s="700"/>
    </row>
    <row r="122" spans="1:18" x14ac:dyDescent="0.25">
      <c r="A122" s="340"/>
      <c r="B122" s="340"/>
      <c r="C122" s="340"/>
      <c r="D122" s="340"/>
      <c r="E122" s="340"/>
      <c r="F122" s="340"/>
      <c r="G122" s="340"/>
      <c r="H122" s="340"/>
      <c r="I122" s="340"/>
      <c r="J122" s="340"/>
      <c r="K122" s="340"/>
      <c r="L122" s="340"/>
      <c r="M122" s="340"/>
      <c r="N122" s="340"/>
      <c r="O122" s="340"/>
      <c r="P122" s="700"/>
      <c r="Q122" s="700"/>
      <c r="R122" s="700"/>
    </row>
    <row r="123" spans="1:18" x14ac:dyDescent="0.25">
      <c r="A123" s="340"/>
      <c r="B123" s="340"/>
      <c r="C123" s="340"/>
      <c r="D123" s="340"/>
      <c r="E123" s="340"/>
      <c r="F123" s="340"/>
      <c r="G123" s="340"/>
      <c r="H123" s="340"/>
      <c r="I123" s="340"/>
      <c r="J123" s="340"/>
      <c r="K123" s="340"/>
      <c r="L123" s="340"/>
      <c r="M123" s="340"/>
      <c r="N123" s="340"/>
      <c r="O123" s="340"/>
      <c r="P123" s="700"/>
      <c r="Q123" s="700"/>
      <c r="R123" s="700"/>
    </row>
    <row r="124" spans="1:18" x14ac:dyDescent="0.25">
      <c r="A124" s="340"/>
      <c r="B124" s="340"/>
      <c r="C124" s="340"/>
      <c r="D124" s="340"/>
      <c r="E124" s="340"/>
      <c r="F124" s="340"/>
      <c r="G124" s="340"/>
      <c r="H124" s="340"/>
      <c r="I124" s="340"/>
      <c r="J124" s="340"/>
      <c r="K124" s="340"/>
      <c r="L124" s="340"/>
      <c r="M124" s="340"/>
      <c r="N124" s="340"/>
      <c r="O124" s="340"/>
      <c r="P124" s="700"/>
      <c r="Q124" s="700"/>
      <c r="R124" s="700"/>
    </row>
    <row r="125" spans="1:18" x14ac:dyDescent="0.25">
      <c r="A125" s="340"/>
      <c r="B125" s="340"/>
      <c r="C125" s="340"/>
      <c r="D125" s="340"/>
      <c r="E125" s="340"/>
      <c r="F125" s="340"/>
      <c r="G125" s="340"/>
      <c r="H125" s="340"/>
      <c r="I125" s="340"/>
      <c r="J125" s="340"/>
      <c r="K125" s="340"/>
      <c r="L125" s="340"/>
      <c r="M125" s="340"/>
      <c r="N125" s="340"/>
      <c r="O125" s="340"/>
      <c r="P125" s="700"/>
      <c r="Q125" s="700"/>
      <c r="R125" s="700"/>
    </row>
    <row r="126" spans="1:18" x14ac:dyDescent="0.25">
      <c r="A126" s="340"/>
      <c r="B126" s="340"/>
      <c r="C126" s="340"/>
      <c r="D126" s="340"/>
      <c r="E126" s="340"/>
      <c r="F126" s="340"/>
      <c r="G126" s="340"/>
      <c r="H126" s="340"/>
      <c r="I126" s="340"/>
      <c r="J126" s="340"/>
      <c r="K126" s="340"/>
      <c r="L126" s="340"/>
      <c r="M126" s="340"/>
      <c r="N126" s="340"/>
      <c r="O126" s="340"/>
      <c r="P126" s="700"/>
      <c r="Q126" s="700"/>
      <c r="R126" s="700"/>
    </row>
    <row r="127" spans="1:18" x14ac:dyDescent="0.25">
      <c r="A127" s="340"/>
      <c r="B127" s="340"/>
      <c r="C127" s="340"/>
      <c r="D127" s="340"/>
      <c r="E127" s="340"/>
      <c r="F127" s="340"/>
      <c r="G127" s="340"/>
      <c r="H127" s="340"/>
      <c r="I127" s="340"/>
      <c r="J127" s="340"/>
      <c r="K127" s="340"/>
      <c r="L127" s="340"/>
      <c r="M127" s="340"/>
      <c r="N127" s="340"/>
      <c r="O127" s="340"/>
      <c r="P127" s="700"/>
      <c r="Q127" s="700"/>
      <c r="R127" s="700"/>
    </row>
    <row r="128" spans="1:18" x14ac:dyDescent="0.25">
      <c r="A128" s="340"/>
      <c r="B128" s="340"/>
      <c r="C128" s="340"/>
      <c r="D128" s="340"/>
      <c r="E128" s="340"/>
      <c r="F128" s="340"/>
      <c r="G128" s="340"/>
      <c r="H128" s="340"/>
      <c r="I128" s="340"/>
      <c r="J128" s="340"/>
      <c r="K128" s="340"/>
      <c r="L128" s="340"/>
      <c r="M128" s="340"/>
      <c r="N128" s="340"/>
      <c r="O128" s="340"/>
      <c r="P128" s="700"/>
      <c r="Q128" s="700"/>
      <c r="R128" s="700"/>
    </row>
    <row r="129" spans="1:18" x14ac:dyDescent="0.25">
      <c r="A129" s="340"/>
      <c r="B129" s="340"/>
      <c r="C129" s="340"/>
      <c r="D129" s="340"/>
      <c r="E129" s="340"/>
      <c r="F129" s="340"/>
      <c r="G129" s="340"/>
      <c r="H129" s="340"/>
      <c r="I129" s="340"/>
      <c r="J129" s="340"/>
      <c r="K129" s="340"/>
      <c r="L129" s="340"/>
      <c r="M129" s="340"/>
      <c r="N129" s="340"/>
      <c r="O129" s="340"/>
      <c r="P129" s="700"/>
      <c r="Q129" s="700"/>
      <c r="R129" s="700"/>
    </row>
    <row r="130" spans="1:18" x14ac:dyDescent="0.25">
      <c r="A130" s="340"/>
      <c r="B130" s="340"/>
      <c r="C130" s="340"/>
      <c r="D130" s="340"/>
      <c r="E130" s="340"/>
      <c r="F130" s="340"/>
      <c r="G130" s="340"/>
      <c r="H130" s="340"/>
      <c r="I130" s="340"/>
      <c r="J130" s="340"/>
      <c r="K130" s="340"/>
      <c r="L130" s="340"/>
      <c r="M130" s="340"/>
      <c r="N130" s="340"/>
      <c r="O130" s="340"/>
      <c r="P130" s="700"/>
      <c r="Q130" s="700"/>
      <c r="R130" s="700"/>
    </row>
    <row r="131" spans="1:18" x14ac:dyDescent="0.25">
      <c r="A131" s="340"/>
      <c r="B131" s="340"/>
      <c r="C131" s="340"/>
      <c r="D131" s="340"/>
      <c r="E131" s="340"/>
      <c r="F131" s="340"/>
      <c r="G131" s="340"/>
      <c r="H131" s="340"/>
      <c r="I131" s="340"/>
      <c r="J131" s="340"/>
      <c r="K131" s="340"/>
      <c r="L131" s="340"/>
      <c r="M131" s="340"/>
      <c r="N131" s="340"/>
      <c r="O131" s="340"/>
      <c r="P131" s="700"/>
      <c r="Q131" s="700"/>
      <c r="R131" s="700"/>
    </row>
    <row r="132" spans="1:18" x14ac:dyDescent="0.25">
      <c r="A132" s="340"/>
      <c r="B132" s="340"/>
      <c r="C132" s="340"/>
      <c r="D132" s="340"/>
      <c r="E132" s="340"/>
      <c r="F132" s="340"/>
      <c r="G132" s="340"/>
      <c r="H132" s="340"/>
      <c r="I132" s="340"/>
      <c r="J132" s="340"/>
      <c r="K132" s="340"/>
      <c r="L132" s="340"/>
      <c r="M132" s="340"/>
      <c r="N132" s="340"/>
      <c r="O132" s="340"/>
      <c r="P132" s="700"/>
      <c r="Q132" s="700"/>
      <c r="R132" s="700"/>
    </row>
    <row r="133" spans="1:18" x14ac:dyDescent="0.25">
      <c r="A133" s="340"/>
      <c r="B133" s="340"/>
      <c r="C133" s="340"/>
      <c r="D133" s="340"/>
      <c r="E133" s="340"/>
      <c r="F133" s="340"/>
      <c r="G133" s="340"/>
      <c r="H133" s="340"/>
      <c r="I133" s="340"/>
      <c r="J133" s="340"/>
      <c r="K133" s="340"/>
      <c r="L133" s="340"/>
      <c r="M133" s="340"/>
      <c r="N133" s="340"/>
      <c r="O133" s="340"/>
      <c r="P133" s="700"/>
      <c r="Q133" s="700"/>
      <c r="R133" s="700"/>
    </row>
    <row r="134" spans="1:18" x14ac:dyDescent="0.25">
      <c r="A134" s="340"/>
      <c r="B134" s="340"/>
      <c r="C134" s="340"/>
      <c r="D134" s="340"/>
      <c r="E134" s="340"/>
      <c r="F134" s="340"/>
      <c r="G134" s="340"/>
      <c r="H134" s="340"/>
      <c r="I134" s="340"/>
      <c r="J134" s="340"/>
      <c r="K134" s="340"/>
      <c r="L134" s="340"/>
      <c r="M134" s="340"/>
      <c r="N134" s="340"/>
      <c r="O134" s="340"/>
      <c r="P134" s="700"/>
      <c r="Q134" s="700"/>
      <c r="R134" s="700"/>
    </row>
    <row r="135" spans="1:18" x14ac:dyDescent="0.25">
      <c r="A135" s="340"/>
      <c r="B135" s="340"/>
      <c r="C135" s="340"/>
      <c r="D135" s="340"/>
      <c r="E135" s="340"/>
      <c r="F135" s="340"/>
      <c r="G135" s="340"/>
      <c r="H135" s="340"/>
      <c r="I135" s="340"/>
      <c r="J135" s="340"/>
      <c r="K135" s="340"/>
      <c r="L135" s="340"/>
      <c r="M135" s="340"/>
      <c r="N135" s="340"/>
      <c r="O135" s="340"/>
      <c r="P135" s="700"/>
      <c r="Q135" s="700"/>
      <c r="R135" s="700"/>
    </row>
    <row r="136" spans="1:18" x14ac:dyDescent="0.25">
      <c r="A136" s="340"/>
      <c r="B136" s="340"/>
      <c r="C136" s="340"/>
      <c r="D136" s="340"/>
      <c r="E136" s="340"/>
      <c r="F136" s="340"/>
      <c r="G136" s="340"/>
      <c r="H136" s="340"/>
      <c r="I136" s="340"/>
      <c r="J136" s="340"/>
      <c r="K136" s="340"/>
      <c r="L136" s="340"/>
      <c r="M136" s="340"/>
      <c r="N136" s="340"/>
      <c r="O136" s="340"/>
      <c r="P136" s="700"/>
      <c r="Q136" s="700"/>
      <c r="R136" s="700"/>
    </row>
    <row r="137" spans="1:18" x14ac:dyDescent="0.25">
      <c r="A137" s="340"/>
      <c r="B137" s="340"/>
      <c r="C137" s="340"/>
      <c r="D137" s="340"/>
      <c r="E137" s="340"/>
      <c r="F137" s="340"/>
      <c r="G137" s="340"/>
      <c r="H137" s="340"/>
      <c r="I137" s="340"/>
      <c r="J137" s="340"/>
      <c r="K137" s="340"/>
      <c r="L137" s="340"/>
      <c r="M137" s="340"/>
      <c r="N137" s="340"/>
      <c r="O137" s="340"/>
      <c r="P137" s="700"/>
      <c r="Q137" s="700"/>
      <c r="R137" s="700"/>
    </row>
    <row r="138" spans="1:18" x14ac:dyDescent="0.25">
      <c r="A138" s="340"/>
      <c r="B138" s="340"/>
      <c r="C138" s="340"/>
      <c r="D138" s="340"/>
      <c r="E138" s="340"/>
      <c r="F138" s="340"/>
      <c r="G138" s="340"/>
      <c r="H138" s="340"/>
      <c r="I138" s="340"/>
      <c r="J138" s="340"/>
      <c r="K138" s="340"/>
      <c r="L138" s="340"/>
      <c r="M138" s="340"/>
      <c r="N138" s="340"/>
      <c r="O138" s="340"/>
      <c r="P138" s="700"/>
      <c r="Q138" s="700"/>
      <c r="R138" s="700"/>
    </row>
    <row r="139" spans="1:18" x14ac:dyDescent="0.25">
      <c r="A139" s="340"/>
      <c r="B139" s="340"/>
      <c r="C139" s="340"/>
      <c r="D139" s="340"/>
      <c r="E139" s="340"/>
      <c r="F139" s="340"/>
      <c r="G139" s="340"/>
      <c r="H139" s="340"/>
      <c r="I139" s="340"/>
      <c r="J139" s="340"/>
      <c r="K139" s="340"/>
      <c r="L139" s="340"/>
      <c r="M139" s="340"/>
      <c r="N139" s="340"/>
      <c r="O139" s="340"/>
      <c r="P139" s="700"/>
      <c r="Q139" s="700"/>
      <c r="R139" s="700"/>
    </row>
    <row r="140" spans="1:18" x14ac:dyDescent="0.25">
      <c r="A140" s="340"/>
      <c r="B140" s="340"/>
      <c r="C140" s="340"/>
      <c r="D140" s="340"/>
      <c r="E140" s="340"/>
      <c r="F140" s="340"/>
      <c r="G140" s="340"/>
      <c r="H140" s="340"/>
      <c r="I140" s="340"/>
      <c r="J140" s="340"/>
      <c r="K140" s="340"/>
      <c r="L140" s="340"/>
      <c r="M140" s="340"/>
      <c r="N140" s="340"/>
      <c r="O140" s="340"/>
      <c r="P140" s="700"/>
      <c r="Q140" s="700"/>
      <c r="R140" s="700"/>
    </row>
    <row r="141" spans="1:18" x14ac:dyDescent="0.25">
      <c r="A141" s="340"/>
      <c r="B141" s="340"/>
      <c r="C141" s="340"/>
      <c r="D141" s="340"/>
      <c r="E141" s="340"/>
      <c r="F141" s="340"/>
      <c r="G141" s="340"/>
      <c r="H141" s="340"/>
      <c r="I141" s="340"/>
      <c r="J141" s="340"/>
      <c r="K141" s="340"/>
      <c r="L141" s="340"/>
      <c r="M141" s="340"/>
      <c r="N141" s="340"/>
      <c r="O141" s="340"/>
      <c r="P141" s="700"/>
      <c r="Q141" s="700"/>
      <c r="R141" s="700"/>
    </row>
    <row r="142" spans="1:18" x14ac:dyDescent="0.25">
      <c r="A142" s="340"/>
      <c r="B142" s="340"/>
      <c r="C142" s="340"/>
      <c r="D142" s="340"/>
      <c r="E142" s="340"/>
      <c r="F142" s="340"/>
      <c r="G142" s="340"/>
      <c r="H142" s="340"/>
      <c r="I142" s="340"/>
      <c r="J142" s="340"/>
      <c r="K142" s="340"/>
      <c r="L142" s="340"/>
      <c r="M142" s="340"/>
      <c r="N142" s="340"/>
      <c r="O142" s="340"/>
      <c r="P142" s="700"/>
      <c r="Q142" s="700"/>
      <c r="R142" s="700"/>
    </row>
    <row r="143" spans="1:18" x14ac:dyDescent="0.25">
      <c r="A143" s="340"/>
      <c r="B143" s="340"/>
      <c r="C143" s="340"/>
      <c r="D143" s="340"/>
      <c r="E143" s="340"/>
      <c r="F143" s="340"/>
      <c r="G143" s="340"/>
      <c r="H143" s="340"/>
      <c r="I143" s="340"/>
      <c r="J143" s="340"/>
      <c r="K143" s="340"/>
      <c r="L143" s="340"/>
      <c r="M143" s="340"/>
      <c r="N143" s="340"/>
      <c r="O143" s="340"/>
      <c r="P143" s="700"/>
      <c r="Q143" s="700"/>
      <c r="R143" s="700"/>
    </row>
    <row r="144" spans="1:18" x14ac:dyDescent="0.25">
      <c r="A144" s="340"/>
      <c r="B144" s="340"/>
      <c r="C144" s="340"/>
      <c r="D144" s="340"/>
      <c r="E144" s="340"/>
      <c r="F144" s="340"/>
      <c r="G144" s="340"/>
      <c r="H144" s="340"/>
      <c r="I144" s="340"/>
      <c r="J144" s="340"/>
      <c r="K144" s="340"/>
      <c r="L144" s="340"/>
      <c r="M144" s="340"/>
      <c r="N144" s="340"/>
      <c r="O144" s="340"/>
      <c r="P144" s="700"/>
      <c r="Q144" s="700"/>
      <c r="R144" s="700"/>
    </row>
    <row r="145" spans="1:18" x14ac:dyDescent="0.25">
      <c r="A145" s="340"/>
      <c r="B145" s="340"/>
      <c r="C145" s="340"/>
      <c r="D145" s="340"/>
      <c r="E145" s="340"/>
      <c r="F145" s="340"/>
      <c r="G145" s="340"/>
      <c r="H145" s="340"/>
      <c r="I145" s="340"/>
      <c r="J145" s="340"/>
      <c r="K145" s="340"/>
      <c r="L145" s="340"/>
      <c r="M145" s="340"/>
      <c r="N145" s="340"/>
      <c r="O145" s="340"/>
      <c r="P145" s="700"/>
      <c r="Q145" s="700"/>
      <c r="R145" s="700"/>
    </row>
    <row r="146" spans="1:18" x14ac:dyDescent="0.25">
      <c r="A146" s="340"/>
      <c r="B146" s="340"/>
      <c r="C146" s="340"/>
      <c r="D146" s="340"/>
      <c r="E146" s="340"/>
      <c r="F146" s="340"/>
      <c r="G146" s="340"/>
      <c r="H146" s="340"/>
      <c r="I146" s="340"/>
      <c r="J146" s="340"/>
      <c r="K146" s="340"/>
      <c r="L146" s="340"/>
      <c r="M146" s="340"/>
      <c r="N146" s="340"/>
      <c r="O146" s="340"/>
      <c r="P146" s="700"/>
      <c r="Q146" s="700"/>
      <c r="R146" s="700"/>
    </row>
    <row r="147" spans="1:18" x14ac:dyDescent="0.25">
      <c r="A147" s="340"/>
      <c r="B147" s="340"/>
      <c r="C147" s="340"/>
      <c r="D147" s="340"/>
      <c r="E147" s="340"/>
      <c r="F147" s="340"/>
      <c r="G147" s="340"/>
      <c r="H147" s="340"/>
      <c r="I147" s="340"/>
      <c r="J147" s="340"/>
      <c r="K147" s="340"/>
      <c r="L147" s="340"/>
      <c r="M147" s="340"/>
      <c r="N147" s="340"/>
      <c r="O147" s="340"/>
      <c r="P147" s="700"/>
      <c r="Q147" s="700"/>
      <c r="R147" s="700"/>
    </row>
    <row r="148" spans="1:18" x14ac:dyDescent="0.25">
      <c r="A148" s="340"/>
      <c r="B148" s="340"/>
      <c r="C148" s="340"/>
      <c r="D148" s="340"/>
      <c r="E148" s="340"/>
      <c r="F148" s="340"/>
      <c r="G148" s="340"/>
      <c r="H148" s="340"/>
      <c r="I148" s="340"/>
      <c r="J148" s="340"/>
      <c r="K148" s="340"/>
      <c r="L148" s="340"/>
      <c r="M148" s="340"/>
      <c r="N148" s="340"/>
      <c r="O148" s="340"/>
      <c r="P148" s="700"/>
      <c r="Q148" s="700"/>
      <c r="R148" s="700"/>
    </row>
    <row r="149" spans="1:18" x14ac:dyDescent="0.25">
      <c r="A149" s="340"/>
      <c r="B149" s="340"/>
      <c r="C149" s="340"/>
      <c r="D149" s="340"/>
      <c r="E149" s="340"/>
      <c r="F149" s="340"/>
      <c r="G149" s="340"/>
      <c r="H149" s="340"/>
      <c r="I149" s="340"/>
      <c r="J149" s="340"/>
      <c r="K149" s="340"/>
      <c r="L149" s="340"/>
      <c r="M149" s="340"/>
      <c r="N149" s="340"/>
      <c r="O149" s="340"/>
      <c r="P149" s="700"/>
      <c r="Q149" s="700"/>
      <c r="R149" s="700"/>
    </row>
    <row r="150" spans="1:18" x14ac:dyDescent="0.25">
      <c r="A150" s="340"/>
      <c r="B150" s="340"/>
      <c r="C150" s="340"/>
      <c r="D150" s="340"/>
      <c r="E150" s="340"/>
      <c r="F150" s="340"/>
      <c r="G150" s="340"/>
      <c r="H150" s="340"/>
      <c r="I150" s="340"/>
      <c r="J150" s="340"/>
      <c r="K150" s="340"/>
      <c r="L150" s="340"/>
      <c r="M150" s="340"/>
      <c r="N150" s="340"/>
      <c r="O150" s="340"/>
      <c r="P150" s="700"/>
      <c r="Q150" s="700"/>
      <c r="R150" s="700"/>
    </row>
    <row r="151" spans="1:18" x14ac:dyDescent="0.25">
      <c r="A151" s="340"/>
      <c r="B151" s="340"/>
      <c r="C151" s="340"/>
      <c r="D151" s="340"/>
      <c r="E151" s="340"/>
      <c r="F151" s="340"/>
      <c r="G151" s="340"/>
      <c r="H151" s="340"/>
      <c r="I151" s="340"/>
      <c r="J151" s="340"/>
      <c r="K151" s="340"/>
      <c r="L151" s="340"/>
      <c r="M151" s="340"/>
      <c r="N151" s="340"/>
      <c r="O151" s="340"/>
      <c r="P151" s="700"/>
      <c r="Q151" s="700"/>
      <c r="R151" s="700"/>
    </row>
    <row r="152" spans="1:18" x14ac:dyDescent="0.25">
      <c r="A152" s="340"/>
      <c r="B152" s="340"/>
      <c r="C152" s="340"/>
      <c r="D152" s="340"/>
      <c r="E152" s="340"/>
      <c r="F152" s="340"/>
      <c r="G152" s="340"/>
      <c r="H152" s="340"/>
      <c r="I152" s="340"/>
      <c r="J152" s="340"/>
      <c r="K152" s="340"/>
      <c r="L152" s="340"/>
      <c r="M152" s="340"/>
      <c r="N152" s="340"/>
      <c r="O152" s="340"/>
      <c r="P152" s="700"/>
      <c r="Q152" s="700"/>
      <c r="R152" s="700"/>
    </row>
    <row r="153" spans="1:18" x14ac:dyDescent="0.25">
      <c r="A153" s="340"/>
      <c r="B153" s="340"/>
      <c r="C153" s="340"/>
      <c r="D153" s="340"/>
      <c r="E153" s="340"/>
      <c r="F153" s="340"/>
      <c r="G153" s="340"/>
      <c r="H153" s="340"/>
      <c r="I153" s="340"/>
      <c r="J153" s="340"/>
      <c r="K153" s="340"/>
      <c r="L153" s="340"/>
      <c r="M153" s="340"/>
      <c r="N153" s="340"/>
      <c r="O153" s="340"/>
      <c r="P153" s="700"/>
      <c r="Q153" s="700"/>
      <c r="R153" s="700"/>
    </row>
    <row r="154" spans="1:18" x14ac:dyDescent="0.25">
      <c r="A154" s="340"/>
      <c r="B154" s="340"/>
      <c r="C154" s="340"/>
      <c r="D154" s="340"/>
      <c r="E154" s="340"/>
      <c r="F154" s="340"/>
      <c r="G154" s="340"/>
      <c r="H154" s="340"/>
      <c r="I154" s="340"/>
      <c r="J154" s="340"/>
      <c r="K154" s="340"/>
      <c r="L154" s="340"/>
      <c r="M154" s="340"/>
      <c r="N154" s="340"/>
      <c r="O154" s="340"/>
      <c r="P154" s="700"/>
      <c r="Q154" s="700"/>
      <c r="R154" s="700"/>
    </row>
    <row r="155" spans="1:18" x14ac:dyDescent="0.25">
      <c r="A155" s="340"/>
      <c r="B155" s="340"/>
      <c r="C155" s="340"/>
      <c r="D155" s="340"/>
      <c r="E155" s="340"/>
      <c r="F155" s="340"/>
      <c r="G155" s="340"/>
      <c r="H155" s="340"/>
      <c r="I155" s="340"/>
      <c r="J155" s="340"/>
      <c r="K155" s="340"/>
      <c r="L155" s="340"/>
      <c r="M155" s="340"/>
      <c r="N155" s="340"/>
      <c r="O155" s="340"/>
      <c r="P155" s="700"/>
      <c r="Q155" s="700"/>
      <c r="R155" s="700"/>
    </row>
    <row r="156" spans="1:18" x14ac:dyDescent="0.25">
      <c r="A156" s="340"/>
      <c r="B156" s="340"/>
      <c r="C156" s="340"/>
      <c r="D156" s="340"/>
      <c r="E156" s="340"/>
      <c r="F156" s="340"/>
      <c r="G156" s="340"/>
      <c r="H156" s="340"/>
      <c r="I156" s="340"/>
      <c r="J156" s="340"/>
      <c r="K156" s="340"/>
      <c r="L156" s="340"/>
      <c r="M156" s="340"/>
      <c r="N156" s="340"/>
      <c r="O156" s="340"/>
      <c r="P156" s="700"/>
      <c r="Q156" s="700"/>
      <c r="R156" s="700"/>
    </row>
    <row r="157" spans="1:18" x14ac:dyDescent="0.25">
      <c r="A157" s="340"/>
      <c r="B157" s="340"/>
      <c r="C157" s="340"/>
      <c r="D157" s="340"/>
      <c r="E157" s="340"/>
      <c r="F157" s="340"/>
      <c r="G157" s="340"/>
      <c r="H157" s="340"/>
      <c r="I157" s="340"/>
      <c r="J157" s="340"/>
      <c r="K157" s="340"/>
      <c r="L157" s="340"/>
      <c r="M157" s="340"/>
      <c r="N157" s="340"/>
      <c r="O157" s="340"/>
      <c r="P157" s="700"/>
      <c r="Q157" s="700"/>
      <c r="R157" s="700"/>
    </row>
    <row r="158" spans="1:18" x14ac:dyDescent="0.25">
      <c r="A158" s="340"/>
      <c r="B158" s="340"/>
      <c r="C158" s="340"/>
      <c r="D158" s="340"/>
      <c r="E158" s="340"/>
      <c r="F158" s="340"/>
      <c r="G158" s="340"/>
      <c r="H158" s="340"/>
      <c r="I158" s="340"/>
      <c r="J158" s="340"/>
      <c r="K158" s="340"/>
      <c r="L158" s="340"/>
      <c r="M158" s="340"/>
      <c r="N158" s="340"/>
      <c r="O158" s="340"/>
      <c r="P158" s="700"/>
      <c r="Q158" s="700"/>
      <c r="R158" s="700"/>
    </row>
    <row r="159" spans="1:18" x14ac:dyDescent="0.25">
      <c r="A159" s="340"/>
      <c r="B159" s="340"/>
      <c r="C159" s="340"/>
      <c r="D159" s="340"/>
      <c r="E159" s="340"/>
      <c r="F159" s="340"/>
      <c r="G159" s="340"/>
      <c r="H159" s="340"/>
      <c r="I159" s="340"/>
      <c r="J159" s="340"/>
      <c r="K159" s="340"/>
      <c r="L159" s="340"/>
      <c r="M159" s="340"/>
      <c r="N159" s="340"/>
      <c r="O159" s="340"/>
      <c r="P159" s="700"/>
      <c r="Q159" s="700"/>
      <c r="R159" s="700"/>
    </row>
    <row r="160" spans="1:18" x14ac:dyDescent="0.25">
      <c r="A160" s="340"/>
      <c r="B160" s="340"/>
      <c r="C160" s="340"/>
      <c r="D160" s="340"/>
      <c r="E160" s="340"/>
      <c r="F160" s="340"/>
      <c r="G160" s="340"/>
      <c r="H160" s="340"/>
      <c r="I160" s="340"/>
      <c r="J160" s="340"/>
      <c r="K160" s="340"/>
      <c r="L160" s="340"/>
      <c r="M160" s="340"/>
      <c r="N160" s="340"/>
      <c r="O160" s="340"/>
      <c r="P160" s="700"/>
      <c r="Q160" s="700"/>
      <c r="R160" s="700"/>
    </row>
    <row r="161" spans="1:18" x14ac:dyDescent="0.25">
      <c r="A161" s="340"/>
      <c r="B161" s="340"/>
      <c r="C161" s="340"/>
      <c r="D161" s="340"/>
      <c r="E161" s="340"/>
      <c r="F161" s="340"/>
      <c r="G161" s="340"/>
      <c r="H161" s="340"/>
      <c r="I161" s="340"/>
      <c r="J161" s="340"/>
      <c r="K161" s="340"/>
      <c r="L161" s="340"/>
      <c r="M161" s="340"/>
      <c r="N161" s="340"/>
      <c r="O161" s="340"/>
      <c r="P161" s="700"/>
      <c r="Q161" s="700"/>
      <c r="R161" s="700"/>
    </row>
    <row r="162" spans="1:18" x14ac:dyDescent="0.25">
      <c r="A162" s="340"/>
      <c r="B162" s="340"/>
      <c r="C162" s="340"/>
      <c r="D162" s="340"/>
      <c r="E162" s="340"/>
      <c r="F162" s="340"/>
      <c r="G162" s="340"/>
      <c r="H162" s="340"/>
      <c r="I162" s="340"/>
      <c r="J162" s="340"/>
      <c r="K162" s="340"/>
      <c r="L162" s="340"/>
      <c r="M162" s="340"/>
      <c r="N162" s="340"/>
      <c r="O162" s="340"/>
      <c r="P162" s="700"/>
      <c r="Q162" s="700"/>
      <c r="R162" s="700"/>
    </row>
    <row r="163" spans="1:18" x14ac:dyDescent="0.25">
      <c r="A163" s="340"/>
      <c r="B163" s="340"/>
      <c r="C163" s="340"/>
      <c r="D163" s="340"/>
      <c r="E163" s="340"/>
      <c r="F163" s="340"/>
      <c r="G163" s="340"/>
      <c r="H163" s="340"/>
      <c r="I163" s="340"/>
      <c r="J163" s="340"/>
      <c r="K163" s="340"/>
      <c r="L163" s="340"/>
      <c r="M163" s="340"/>
      <c r="N163" s="340"/>
      <c r="O163" s="340"/>
      <c r="P163" s="700"/>
      <c r="Q163" s="700"/>
      <c r="R163" s="700"/>
    </row>
    <row r="164" spans="1:18" x14ac:dyDescent="0.25">
      <c r="A164" s="340"/>
      <c r="B164" s="340"/>
      <c r="C164" s="340"/>
      <c r="D164" s="340"/>
      <c r="E164" s="340"/>
      <c r="F164" s="340"/>
      <c r="G164" s="340"/>
      <c r="H164" s="340"/>
      <c r="I164" s="340"/>
      <c r="J164" s="340"/>
      <c r="K164" s="340"/>
      <c r="L164" s="340"/>
      <c r="M164" s="340"/>
      <c r="N164" s="340"/>
      <c r="O164" s="340"/>
      <c r="P164" s="700"/>
      <c r="Q164" s="700"/>
      <c r="R164" s="700"/>
    </row>
    <row r="165" spans="1:18" x14ac:dyDescent="0.25">
      <c r="A165" s="340"/>
      <c r="B165" s="340"/>
      <c r="C165" s="340"/>
      <c r="D165" s="340"/>
      <c r="E165" s="340"/>
      <c r="F165" s="340"/>
      <c r="G165" s="340"/>
      <c r="H165" s="340"/>
      <c r="I165" s="340"/>
      <c r="J165" s="340"/>
      <c r="K165" s="340"/>
      <c r="L165" s="340"/>
      <c r="M165" s="340"/>
      <c r="N165" s="340"/>
      <c r="O165" s="340"/>
      <c r="P165" s="700"/>
      <c r="Q165" s="700"/>
      <c r="R165" s="700"/>
    </row>
    <row r="166" spans="1:18" x14ac:dyDescent="0.25">
      <c r="A166" s="340"/>
      <c r="B166" s="340"/>
      <c r="C166" s="340"/>
      <c r="D166" s="340"/>
      <c r="E166" s="340"/>
      <c r="F166" s="340"/>
      <c r="G166" s="340"/>
      <c r="H166" s="340"/>
      <c r="I166" s="340"/>
      <c r="J166" s="340"/>
      <c r="K166" s="340"/>
      <c r="L166" s="340"/>
      <c r="M166" s="340"/>
      <c r="N166" s="340"/>
      <c r="O166" s="340"/>
      <c r="P166" s="700"/>
      <c r="Q166" s="700"/>
      <c r="R166" s="700"/>
    </row>
    <row r="167" spans="1:18" x14ac:dyDescent="0.25">
      <c r="A167" s="340"/>
      <c r="B167" s="340"/>
      <c r="C167" s="340"/>
      <c r="D167" s="340"/>
      <c r="E167" s="340"/>
      <c r="F167" s="340"/>
      <c r="G167" s="340"/>
      <c r="H167" s="340"/>
      <c r="I167" s="340"/>
      <c r="J167" s="340"/>
      <c r="K167" s="340"/>
      <c r="L167" s="340"/>
      <c r="M167" s="340"/>
      <c r="N167" s="340"/>
      <c r="O167" s="340"/>
      <c r="P167" s="700"/>
      <c r="Q167" s="700"/>
      <c r="R167" s="700"/>
    </row>
    <row r="168" spans="1:18" x14ac:dyDescent="0.25">
      <c r="A168" s="340"/>
      <c r="B168" s="340"/>
      <c r="C168" s="340"/>
      <c r="D168" s="340"/>
      <c r="E168" s="340"/>
      <c r="F168" s="340"/>
      <c r="G168" s="340"/>
      <c r="H168" s="340"/>
      <c r="I168" s="340"/>
      <c r="J168" s="340"/>
      <c r="K168" s="340"/>
      <c r="L168" s="340"/>
      <c r="M168" s="340"/>
      <c r="N168" s="340"/>
      <c r="O168" s="340"/>
      <c r="P168" s="700"/>
      <c r="Q168" s="700"/>
      <c r="R168" s="700"/>
    </row>
    <row r="169" spans="1:18" x14ac:dyDescent="0.25">
      <c r="A169" s="340"/>
      <c r="B169" s="340"/>
      <c r="C169" s="340"/>
      <c r="D169" s="340"/>
      <c r="E169" s="340"/>
      <c r="F169" s="340"/>
      <c r="G169" s="340"/>
      <c r="H169" s="340"/>
      <c r="I169" s="340"/>
      <c r="J169" s="340"/>
      <c r="K169" s="340"/>
      <c r="L169" s="340"/>
      <c r="M169" s="340"/>
      <c r="N169" s="340"/>
      <c r="O169" s="340"/>
      <c r="P169" s="700"/>
      <c r="Q169" s="700"/>
      <c r="R169" s="700"/>
    </row>
    <row r="170" spans="1:18" x14ac:dyDescent="0.25">
      <c r="A170" s="340"/>
      <c r="B170" s="340"/>
      <c r="C170" s="340"/>
      <c r="D170" s="340"/>
      <c r="E170" s="340"/>
      <c r="F170" s="340"/>
      <c r="G170" s="340"/>
      <c r="H170" s="340"/>
      <c r="I170" s="340"/>
      <c r="J170" s="340"/>
      <c r="K170" s="340"/>
      <c r="L170" s="340"/>
      <c r="M170" s="340"/>
      <c r="N170" s="340"/>
      <c r="O170" s="340"/>
      <c r="P170" s="700"/>
      <c r="Q170" s="700"/>
      <c r="R170" s="700"/>
    </row>
    <row r="171" spans="1:18" x14ac:dyDescent="0.25">
      <c r="A171" s="340"/>
      <c r="B171" s="340"/>
      <c r="C171" s="340"/>
      <c r="D171" s="340"/>
      <c r="E171" s="340"/>
      <c r="F171" s="340"/>
      <c r="G171" s="340"/>
      <c r="H171" s="340"/>
      <c r="I171" s="340"/>
      <c r="J171" s="340"/>
      <c r="K171" s="340"/>
      <c r="L171" s="340"/>
      <c r="M171" s="340"/>
      <c r="N171" s="340"/>
      <c r="O171" s="340"/>
      <c r="P171" s="700"/>
      <c r="Q171" s="700"/>
      <c r="R171" s="700"/>
    </row>
    <row r="172" spans="1:18" x14ac:dyDescent="0.25">
      <c r="A172" s="340"/>
      <c r="B172" s="340"/>
      <c r="C172" s="340"/>
      <c r="D172" s="340"/>
      <c r="E172" s="340"/>
      <c r="F172" s="340"/>
      <c r="G172" s="340"/>
      <c r="H172" s="340"/>
      <c r="I172" s="340"/>
      <c r="J172" s="340"/>
      <c r="K172" s="340"/>
      <c r="L172" s="340"/>
      <c r="M172" s="340"/>
      <c r="N172" s="340"/>
      <c r="O172" s="340"/>
      <c r="P172" s="700"/>
      <c r="Q172" s="700"/>
      <c r="R172" s="700"/>
    </row>
    <row r="173" spans="1:18" x14ac:dyDescent="0.25">
      <c r="A173" s="340"/>
      <c r="B173" s="340"/>
      <c r="C173" s="340"/>
      <c r="D173" s="340"/>
      <c r="E173" s="340"/>
      <c r="F173" s="340"/>
      <c r="G173" s="340"/>
      <c r="H173" s="340"/>
      <c r="I173" s="340"/>
      <c r="J173" s="340"/>
      <c r="K173" s="340"/>
      <c r="L173" s="340"/>
      <c r="M173" s="340"/>
      <c r="N173" s="340"/>
      <c r="O173" s="340"/>
      <c r="P173" s="700"/>
      <c r="Q173" s="700"/>
      <c r="R173" s="700"/>
    </row>
    <row r="174" spans="1:18" x14ac:dyDescent="0.25">
      <c r="A174" s="340"/>
      <c r="B174" s="340"/>
      <c r="C174" s="340"/>
      <c r="D174" s="340"/>
      <c r="E174" s="340"/>
      <c r="F174" s="340"/>
      <c r="G174" s="340"/>
      <c r="H174" s="340"/>
      <c r="I174" s="340"/>
      <c r="J174" s="340"/>
      <c r="K174" s="340"/>
      <c r="L174" s="340"/>
      <c r="M174" s="340"/>
      <c r="N174" s="340"/>
      <c r="O174" s="340"/>
      <c r="P174" s="700"/>
      <c r="Q174" s="700"/>
      <c r="R174" s="700"/>
    </row>
    <row r="175" spans="1:18" x14ac:dyDescent="0.25">
      <c r="A175" s="340"/>
      <c r="B175" s="340"/>
      <c r="C175" s="340"/>
      <c r="D175" s="340"/>
      <c r="E175" s="340"/>
      <c r="F175" s="340"/>
      <c r="G175" s="340"/>
      <c r="H175" s="340"/>
      <c r="I175" s="340"/>
      <c r="J175" s="340"/>
      <c r="K175" s="340"/>
      <c r="L175" s="340"/>
      <c r="M175" s="340"/>
      <c r="N175" s="340"/>
      <c r="O175" s="340"/>
      <c r="P175" s="700"/>
      <c r="Q175" s="700"/>
      <c r="R175" s="700"/>
    </row>
    <row r="176" spans="1:18" x14ac:dyDescent="0.25">
      <c r="A176" s="340"/>
      <c r="B176" s="340"/>
      <c r="C176" s="340"/>
      <c r="D176" s="340"/>
      <c r="E176" s="340"/>
      <c r="F176" s="340"/>
      <c r="G176" s="340"/>
      <c r="H176" s="340"/>
      <c r="I176" s="340"/>
      <c r="J176" s="340"/>
      <c r="K176" s="340"/>
      <c r="L176" s="340"/>
      <c r="M176" s="340"/>
      <c r="N176" s="340"/>
      <c r="O176" s="340"/>
      <c r="P176" s="700"/>
      <c r="Q176" s="700"/>
      <c r="R176" s="700"/>
    </row>
    <row r="177" spans="1:18" x14ac:dyDescent="0.25">
      <c r="A177" s="340"/>
      <c r="B177" s="340"/>
      <c r="C177" s="340"/>
      <c r="D177" s="340"/>
      <c r="E177" s="340"/>
      <c r="F177" s="340"/>
      <c r="G177" s="340"/>
      <c r="H177" s="340"/>
      <c r="I177" s="340"/>
      <c r="J177" s="340"/>
      <c r="K177" s="340"/>
      <c r="L177" s="340"/>
      <c r="M177" s="340"/>
      <c r="N177" s="340"/>
      <c r="O177" s="340"/>
      <c r="P177" s="700"/>
      <c r="Q177" s="700"/>
      <c r="R177" s="700"/>
    </row>
    <row r="178" spans="1:18" x14ac:dyDescent="0.25">
      <c r="A178" s="340"/>
      <c r="B178" s="340"/>
      <c r="C178" s="340"/>
      <c r="D178" s="340"/>
      <c r="E178" s="340"/>
      <c r="F178" s="340"/>
      <c r="G178" s="340"/>
      <c r="H178" s="340"/>
      <c r="I178" s="340"/>
      <c r="J178" s="340"/>
      <c r="K178" s="340"/>
      <c r="L178" s="340"/>
      <c r="M178" s="340"/>
      <c r="N178" s="340"/>
      <c r="O178" s="340"/>
      <c r="P178" s="700"/>
      <c r="Q178" s="700"/>
      <c r="R178" s="700"/>
    </row>
    <row r="179" spans="1:18" x14ac:dyDescent="0.25">
      <c r="A179" s="340"/>
      <c r="B179" s="340"/>
      <c r="C179" s="340"/>
      <c r="D179" s="340"/>
      <c r="E179" s="340"/>
      <c r="F179" s="340"/>
      <c r="G179" s="340"/>
      <c r="H179" s="340"/>
      <c r="I179" s="340"/>
      <c r="J179" s="340"/>
      <c r="K179" s="340"/>
      <c r="L179" s="340"/>
      <c r="M179" s="340"/>
      <c r="N179" s="340"/>
      <c r="O179" s="340"/>
      <c r="P179" s="700"/>
      <c r="Q179" s="700"/>
      <c r="R179" s="700"/>
    </row>
    <row r="180" spans="1:18" x14ac:dyDescent="0.25">
      <c r="A180" s="340"/>
      <c r="B180" s="340"/>
      <c r="C180" s="340"/>
      <c r="D180" s="340"/>
      <c r="E180" s="340"/>
      <c r="F180" s="340"/>
      <c r="G180" s="340"/>
      <c r="H180" s="340"/>
      <c r="I180" s="340"/>
      <c r="J180" s="340"/>
      <c r="K180" s="340"/>
      <c r="L180" s="340"/>
      <c r="M180" s="340"/>
      <c r="N180" s="340"/>
      <c r="O180" s="340"/>
      <c r="P180" s="700"/>
      <c r="Q180" s="700"/>
      <c r="R180" s="700"/>
    </row>
    <row r="181" spans="1:18" x14ac:dyDescent="0.25">
      <c r="A181" s="340"/>
      <c r="B181" s="340"/>
      <c r="C181" s="340"/>
      <c r="D181" s="340"/>
      <c r="E181" s="340"/>
      <c r="F181" s="340"/>
      <c r="G181" s="340"/>
      <c r="H181" s="340"/>
      <c r="I181" s="340"/>
      <c r="J181" s="340"/>
      <c r="K181" s="340"/>
      <c r="L181" s="340"/>
      <c r="M181" s="340"/>
      <c r="N181" s="340"/>
      <c r="O181" s="340"/>
      <c r="P181" s="700"/>
      <c r="Q181" s="700"/>
      <c r="R181" s="700"/>
    </row>
    <row r="182" spans="1:18" x14ac:dyDescent="0.25">
      <c r="A182" s="340"/>
      <c r="B182" s="340"/>
      <c r="C182" s="340"/>
      <c r="D182" s="340"/>
      <c r="E182" s="340"/>
      <c r="F182" s="340"/>
      <c r="G182" s="340"/>
      <c r="H182" s="340"/>
      <c r="I182" s="340"/>
      <c r="J182" s="340"/>
      <c r="K182" s="340"/>
      <c r="L182" s="340"/>
      <c r="M182" s="340"/>
      <c r="N182" s="340"/>
      <c r="O182" s="340"/>
      <c r="P182" s="700"/>
      <c r="Q182" s="700"/>
      <c r="R182" s="700"/>
    </row>
    <row r="183" spans="1:18" x14ac:dyDescent="0.25">
      <c r="A183" s="340"/>
      <c r="B183" s="340"/>
      <c r="C183" s="340"/>
      <c r="D183" s="340"/>
      <c r="E183" s="340"/>
      <c r="F183" s="340"/>
      <c r="G183" s="340"/>
      <c r="H183" s="340"/>
      <c r="I183" s="340"/>
      <c r="J183" s="340"/>
      <c r="K183" s="340"/>
      <c r="L183" s="340"/>
      <c r="M183" s="340"/>
      <c r="N183" s="340"/>
      <c r="O183" s="340"/>
      <c r="P183" s="700"/>
      <c r="Q183" s="700"/>
      <c r="R183" s="700"/>
    </row>
    <row r="184" spans="1:18" x14ac:dyDescent="0.25">
      <c r="A184" s="340"/>
      <c r="B184" s="340"/>
      <c r="C184" s="340"/>
      <c r="D184" s="340"/>
      <c r="E184" s="340"/>
      <c r="F184" s="340"/>
      <c r="G184" s="340"/>
      <c r="H184" s="340"/>
      <c r="I184" s="340"/>
      <c r="J184" s="340"/>
      <c r="K184" s="340"/>
      <c r="L184" s="340"/>
      <c r="M184" s="340"/>
      <c r="N184" s="340"/>
      <c r="O184" s="340"/>
      <c r="P184" s="700"/>
      <c r="Q184" s="700"/>
      <c r="R184" s="700"/>
    </row>
    <row r="185" spans="1:18" x14ac:dyDescent="0.25">
      <c r="A185" s="340"/>
      <c r="B185" s="340"/>
      <c r="C185" s="340"/>
      <c r="D185" s="340"/>
      <c r="E185" s="340"/>
      <c r="F185" s="340"/>
      <c r="G185" s="340"/>
      <c r="H185" s="340"/>
      <c r="I185" s="340"/>
      <c r="J185" s="340"/>
      <c r="K185" s="340"/>
      <c r="L185" s="340"/>
      <c r="M185" s="340"/>
      <c r="N185" s="340"/>
      <c r="O185" s="340"/>
      <c r="P185" s="700"/>
      <c r="Q185" s="700"/>
      <c r="R185" s="700"/>
    </row>
    <row r="186" spans="1:18" x14ac:dyDescent="0.25">
      <c r="A186" s="340"/>
      <c r="B186" s="340"/>
      <c r="C186" s="340"/>
      <c r="D186" s="340"/>
      <c r="E186" s="340"/>
      <c r="F186" s="340"/>
      <c r="G186" s="340"/>
      <c r="H186" s="340"/>
      <c r="I186" s="340"/>
      <c r="J186" s="340"/>
      <c r="K186" s="340"/>
      <c r="L186" s="340"/>
      <c r="M186" s="340"/>
      <c r="N186" s="340"/>
      <c r="O186" s="340"/>
      <c r="P186" s="700"/>
      <c r="Q186" s="700"/>
      <c r="R186" s="700"/>
    </row>
    <row r="187" spans="1:18" x14ac:dyDescent="0.25">
      <c r="A187" s="340"/>
      <c r="B187" s="340"/>
      <c r="C187" s="340"/>
      <c r="D187" s="340"/>
      <c r="E187" s="340"/>
      <c r="F187" s="340"/>
      <c r="G187" s="340"/>
      <c r="H187" s="340"/>
      <c r="I187" s="340"/>
      <c r="J187" s="340"/>
      <c r="K187" s="340"/>
      <c r="L187" s="340"/>
      <c r="M187" s="340"/>
      <c r="N187" s="340"/>
      <c r="O187" s="340"/>
      <c r="P187" s="700"/>
      <c r="Q187" s="700"/>
      <c r="R187" s="700"/>
    </row>
    <row r="188" spans="1:18" x14ac:dyDescent="0.25">
      <c r="A188" s="340"/>
      <c r="B188" s="340"/>
      <c r="C188" s="340"/>
      <c r="D188" s="340"/>
      <c r="E188" s="340"/>
      <c r="F188" s="340"/>
      <c r="G188" s="340"/>
      <c r="H188" s="340"/>
      <c r="I188" s="340"/>
      <c r="J188" s="340"/>
      <c r="K188" s="340"/>
      <c r="L188" s="340"/>
      <c r="M188" s="340"/>
      <c r="N188" s="340"/>
      <c r="O188" s="340"/>
      <c r="P188" s="700"/>
      <c r="Q188" s="700"/>
      <c r="R188" s="700"/>
    </row>
    <row r="189" spans="1:18" x14ac:dyDescent="0.25">
      <c r="A189" s="340"/>
      <c r="B189" s="340"/>
      <c r="C189" s="340"/>
      <c r="D189" s="340"/>
      <c r="E189" s="340"/>
      <c r="F189" s="340"/>
      <c r="G189" s="340"/>
      <c r="H189" s="340"/>
      <c r="I189" s="340"/>
      <c r="J189" s="340"/>
      <c r="K189" s="340"/>
      <c r="L189" s="340"/>
      <c r="M189" s="340"/>
      <c r="N189" s="340"/>
      <c r="O189" s="340"/>
      <c r="P189" s="700"/>
      <c r="Q189" s="700"/>
      <c r="R189" s="700"/>
    </row>
    <row r="190" spans="1:18" x14ac:dyDescent="0.25">
      <c r="A190" s="340"/>
      <c r="B190" s="340"/>
      <c r="C190" s="340"/>
      <c r="D190" s="340"/>
      <c r="E190" s="340"/>
      <c r="F190" s="340"/>
      <c r="G190" s="340"/>
      <c r="H190" s="340"/>
      <c r="I190" s="340"/>
      <c r="J190" s="340"/>
      <c r="K190" s="340"/>
      <c r="L190" s="340"/>
      <c r="M190" s="340"/>
      <c r="N190" s="340"/>
      <c r="O190" s="340"/>
      <c r="P190" s="700"/>
      <c r="Q190" s="700"/>
      <c r="R190" s="700"/>
    </row>
    <row r="191" spans="1:18" x14ac:dyDescent="0.25">
      <c r="A191" s="340"/>
      <c r="B191" s="340"/>
      <c r="C191" s="340"/>
      <c r="D191" s="340"/>
      <c r="E191" s="340"/>
      <c r="F191" s="340"/>
      <c r="G191" s="340"/>
      <c r="H191" s="340"/>
      <c r="I191" s="340"/>
      <c r="J191" s="340"/>
      <c r="K191" s="340"/>
      <c r="L191" s="340"/>
      <c r="M191" s="340"/>
      <c r="N191" s="340"/>
      <c r="O191" s="340"/>
      <c r="P191" s="700"/>
      <c r="Q191" s="700"/>
      <c r="R191" s="700"/>
    </row>
    <row r="192" spans="1:18" x14ac:dyDescent="0.25">
      <c r="A192" s="340"/>
      <c r="B192" s="340"/>
      <c r="C192" s="340"/>
      <c r="D192" s="340"/>
      <c r="E192" s="340"/>
      <c r="F192" s="340"/>
      <c r="G192" s="340"/>
      <c r="H192" s="340"/>
      <c r="I192" s="340"/>
      <c r="J192" s="340"/>
      <c r="K192" s="340"/>
      <c r="L192" s="340"/>
      <c r="M192" s="340"/>
      <c r="N192" s="340"/>
      <c r="O192" s="340"/>
      <c r="P192" s="700"/>
      <c r="Q192" s="700"/>
      <c r="R192" s="700"/>
    </row>
    <row r="193" spans="1:18" x14ac:dyDescent="0.25">
      <c r="A193" s="340"/>
      <c r="B193" s="340"/>
      <c r="C193" s="340"/>
      <c r="D193" s="340"/>
      <c r="E193" s="340"/>
      <c r="F193" s="340"/>
      <c r="G193" s="340"/>
      <c r="H193" s="340"/>
      <c r="I193" s="340"/>
      <c r="J193" s="340"/>
      <c r="K193" s="340"/>
      <c r="L193" s="340"/>
      <c r="M193" s="340"/>
      <c r="N193" s="340"/>
      <c r="O193" s="340"/>
      <c r="P193" s="700"/>
      <c r="Q193" s="700"/>
      <c r="R193" s="700"/>
    </row>
    <row r="194" spans="1:18" x14ac:dyDescent="0.25">
      <c r="A194" s="340"/>
      <c r="B194" s="340"/>
      <c r="C194" s="340"/>
      <c r="D194" s="340"/>
      <c r="E194" s="340"/>
      <c r="F194" s="340"/>
      <c r="G194" s="340"/>
      <c r="H194" s="340"/>
      <c r="I194" s="340"/>
      <c r="J194" s="340"/>
      <c r="K194" s="340"/>
      <c r="L194" s="340"/>
      <c r="M194" s="340"/>
      <c r="N194" s="340"/>
      <c r="O194" s="340"/>
      <c r="P194" s="700"/>
      <c r="Q194" s="700"/>
      <c r="R194" s="700"/>
    </row>
    <row r="195" spans="1:18" x14ac:dyDescent="0.25">
      <c r="A195" s="340"/>
      <c r="B195" s="340"/>
      <c r="C195" s="340"/>
      <c r="D195" s="340"/>
      <c r="E195" s="340"/>
      <c r="F195" s="340"/>
      <c r="G195" s="340"/>
      <c r="H195" s="340"/>
      <c r="I195" s="340"/>
      <c r="J195" s="340"/>
      <c r="K195" s="340"/>
      <c r="L195" s="340"/>
      <c r="M195" s="340"/>
      <c r="N195" s="340"/>
      <c r="O195" s="340"/>
      <c r="P195" s="700"/>
      <c r="Q195" s="700"/>
      <c r="R195" s="700"/>
    </row>
    <row r="196" spans="1:18" x14ac:dyDescent="0.25">
      <c r="A196" s="340"/>
      <c r="B196" s="340"/>
      <c r="C196" s="340"/>
      <c r="D196" s="340"/>
      <c r="E196" s="340"/>
      <c r="F196" s="340"/>
      <c r="G196" s="340"/>
      <c r="H196" s="340"/>
      <c r="I196" s="340"/>
      <c r="J196" s="340"/>
      <c r="K196" s="340"/>
      <c r="L196" s="340"/>
      <c r="M196" s="340"/>
      <c r="N196" s="340"/>
      <c r="O196" s="340"/>
      <c r="P196" s="700"/>
      <c r="Q196" s="700"/>
      <c r="R196" s="700"/>
    </row>
    <row r="197" spans="1:18" x14ac:dyDescent="0.25">
      <c r="A197" s="340"/>
      <c r="B197" s="340"/>
      <c r="C197" s="340"/>
      <c r="D197" s="340"/>
      <c r="E197" s="340"/>
      <c r="F197" s="340"/>
      <c r="G197" s="340"/>
      <c r="H197" s="340"/>
      <c r="I197" s="340"/>
      <c r="J197" s="340"/>
      <c r="K197" s="340"/>
      <c r="L197" s="340"/>
      <c r="M197" s="340"/>
      <c r="N197" s="340"/>
      <c r="O197" s="340"/>
      <c r="P197" s="700"/>
      <c r="Q197" s="700"/>
      <c r="R197" s="700"/>
    </row>
    <row r="198" spans="1:18" x14ac:dyDescent="0.25">
      <c r="A198" s="340"/>
      <c r="B198" s="340"/>
      <c r="C198" s="340"/>
      <c r="D198" s="340"/>
      <c r="E198" s="340"/>
      <c r="F198" s="340"/>
      <c r="G198" s="340"/>
      <c r="H198" s="340"/>
      <c r="I198" s="340"/>
      <c r="J198" s="340"/>
      <c r="K198" s="340"/>
      <c r="L198" s="340"/>
      <c r="M198" s="340"/>
      <c r="N198" s="340"/>
      <c r="O198" s="340"/>
      <c r="P198" s="700"/>
      <c r="Q198" s="700"/>
      <c r="R198" s="700"/>
    </row>
    <row r="199" spans="1:18" x14ac:dyDescent="0.25">
      <c r="A199" s="340"/>
      <c r="B199" s="340"/>
      <c r="C199" s="340"/>
      <c r="D199" s="340"/>
      <c r="E199" s="340"/>
      <c r="F199" s="340"/>
      <c r="G199" s="340"/>
      <c r="H199" s="340"/>
      <c r="I199" s="340"/>
      <c r="J199" s="340"/>
      <c r="K199" s="340"/>
      <c r="L199" s="340"/>
      <c r="M199" s="340"/>
      <c r="N199" s="340"/>
      <c r="O199" s="340"/>
      <c r="P199" s="700"/>
      <c r="Q199" s="700"/>
      <c r="R199" s="700"/>
    </row>
    <row r="200" spans="1:18" x14ac:dyDescent="0.25">
      <c r="A200" s="340"/>
      <c r="B200" s="340"/>
      <c r="C200" s="340"/>
      <c r="D200" s="340"/>
      <c r="E200" s="340"/>
      <c r="F200" s="340"/>
      <c r="G200" s="340"/>
      <c r="H200" s="340"/>
      <c r="I200" s="340"/>
      <c r="J200" s="340"/>
      <c r="K200" s="340"/>
      <c r="L200" s="340"/>
      <c r="M200" s="340"/>
      <c r="N200" s="340"/>
      <c r="O200" s="340"/>
      <c r="P200" s="700"/>
      <c r="Q200" s="700"/>
      <c r="R200" s="700"/>
    </row>
    <row r="201" spans="1:18" x14ac:dyDescent="0.25">
      <c r="A201" s="340"/>
      <c r="B201" s="340"/>
      <c r="C201" s="340"/>
      <c r="D201" s="340"/>
      <c r="E201" s="340"/>
      <c r="F201" s="340"/>
      <c r="G201" s="340"/>
      <c r="H201" s="340"/>
      <c r="I201" s="340"/>
      <c r="J201" s="340"/>
      <c r="K201" s="340"/>
      <c r="L201" s="340"/>
      <c r="M201" s="340"/>
      <c r="N201" s="340"/>
      <c r="O201" s="340"/>
      <c r="P201" s="700"/>
      <c r="Q201" s="700"/>
      <c r="R201" s="700"/>
    </row>
    <row r="202" spans="1:18" x14ac:dyDescent="0.25">
      <c r="A202" s="340"/>
      <c r="B202" s="340"/>
      <c r="C202" s="340"/>
      <c r="D202" s="340"/>
      <c r="E202" s="340"/>
      <c r="F202" s="340"/>
      <c r="G202" s="340"/>
      <c r="H202" s="340"/>
      <c r="I202" s="340"/>
      <c r="J202" s="340"/>
      <c r="K202" s="340"/>
      <c r="L202" s="340"/>
      <c r="M202" s="340"/>
      <c r="N202" s="340"/>
      <c r="O202" s="340"/>
      <c r="P202" s="700"/>
      <c r="Q202" s="700"/>
      <c r="R202" s="700"/>
    </row>
    <row r="203" spans="1:18" x14ac:dyDescent="0.25">
      <c r="A203" s="340"/>
      <c r="B203" s="340"/>
      <c r="C203" s="340"/>
      <c r="D203" s="340"/>
      <c r="E203" s="340"/>
      <c r="F203" s="340"/>
      <c r="G203" s="340"/>
      <c r="H203" s="340"/>
      <c r="I203" s="340"/>
      <c r="J203" s="340"/>
      <c r="K203" s="340"/>
      <c r="L203" s="340"/>
      <c r="M203" s="340"/>
      <c r="N203" s="340"/>
      <c r="O203" s="340"/>
      <c r="P203" s="700"/>
      <c r="Q203" s="700"/>
      <c r="R203" s="700"/>
    </row>
    <row r="204" spans="1:18" x14ac:dyDescent="0.25">
      <c r="A204" s="340"/>
      <c r="B204" s="340"/>
      <c r="C204" s="340"/>
      <c r="D204" s="340"/>
      <c r="E204" s="340"/>
      <c r="F204" s="340"/>
      <c r="G204" s="340"/>
      <c r="H204" s="340"/>
      <c r="I204" s="340"/>
      <c r="J204" s="340"/>
      <c r="K204" s="340"/>
      <c r="L204" s="340"/>
      <c r="M204" s="340"/>
      <c r="N204" s="340"/>
      <c r="O204" s="340"/>
      <c r="P204" s="700"/>
      <c r="Q204" s="700"/>
      <c r="R204" s="700"/>
    </row>
    <row r="205" spans="1:18" x14ac:dyDescent="0.25">
      <c r="A205" s="340"/>
      <c r="B205" s="340"/>
      <c r="C205" s="340"/>
      <c r="D205" s="340"/>
      <c r="E205" s="340"/>
      <c r="F205" s="340"/>
      <c r="G205" s="340"/>
      <c r="H205" s="340"/>
      <c r="I205" s="340"/>
      <c r="J205" s="340"/>
      <c r="K205" s="340"/>
      <c r="L205" s="340"/>
      <c r="M205" s="340"/>
      <c r="N205" s="340"/>
      <c r="O205" s="340"/>
      <c r="P205" s="700"/>
      <c r="Q205" s="700"/>
      <c r="R205" s="700"/>
    </row>
  </sheetData>
  <sheetProtection algorithmName="SHA-512" hashValue="9+Fz2DXw/bGCb4lM63kjY+PXzAQgpGN14lJka/LR5jF4L3gBn9kFslhdpgZxo2F4J8b2/BajhnE+DJ/B09kFkA==" saltValue="5AFhT4OvRu4mvlufSahYjg==" spinCount="100000" sheet="1" objects="1" scenarios="1"/>
  <protectedRanges>
    <protectedRange sqref="J13 H19 H28 H30 H40 H43 R12:R44" name="data_entry_finance"/>
  </protectedRanges>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6"/>
  </sheetPr>
  <dimension ref="A1:AS145"/>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6.5" customHeight="1" x14ac:dyDescent="0.25"/>
  <cols>
    <col min="1" max="1" width="6.140625" style="402" customWidth="1"/>
    <col min="2" max="3" width="2.28515625" style="402" customWidth="1"/>
    <col min="4" max="4" width="11.42578125" style="402" customWidth="1"/>
    <col min="5" max="5" width="25.42578125" style="402" customWidth="1"/>
    <col min="6" max="6" width="4.42578125" style="402" customWidth="1"/>
    <col min="7" max="7" width="2.28515625" style="402" customWidth="1"/>
    <col min="8" max="8" width="19.42578125" style="402" customWidth="1"/>
    <col min="9" max="9" width="2.28515625" style="402" customWidth="1"/>
    <col min="10" max="10" width="8.7109375" style="402" customWidth="1"/>
    <col min="11" max="11" width="3.42578125" style="402" customWidth="1"/>
    <col min="12" max="12" width="14.7109375" style="426" customWidth="1"/>
    <col min="13" max="13" width="2.28515625" style="402" customWidth="1"/>
    <col min="14" max="14" width="14.7109375" style="402" customWidth="1"/>
    <col min="15" max="15" width="2.28515625" style="402" customWidth="1"/>
    <col min="16" max="16" width="14.42578125" style="713" customWidth="1"/>
    <col min="17" max="17" width="2.28515625" style="713" customWidth="1"/>
    <col min="18" max="18" width="12.42578125" style="713" customWidth="1"/>
    <col min="19" max="19" width="32" style="713" customWidth="1"/>
    <col min="20" max="20" width="12.42578125" style="402"/>
    <col min="21" max="21" width="8.7109375" style="402" customWidth="1"/>
    <col min="22" max="22" width="11.28515625" style="402" customWidth="1"/>
    <col min="23" max="28" width="8.5703125" style="886" customWidth="1"/>
    <col min="29" max="31" width="13.85546875" style="848" customWidth="1"/>
    <col min="32" max="34" width="14.140625" style="848" customWidth="1"/>
    <col min="35" max="35" width="8.5703125" style="788" customWidth="1"/>
    <col min="36" max="16384" width="12.42578125" style="402"/>
  </cols>
  <sheetData>
    <row r="1" spans="1:45" s="390" customFormat="1" ht="18.75" customHeight="1" x14ac:dyDescent="0.3">
      <c r="A1" s="612">
        <f>rev_code</f>
        <v>1</v>
      </c>
      <c r="B1" s="591"/>
      <c r="C1" s="592"/>
      <c r="D1" s="593" t="s">
        <v>525</v>
      </c>
      <c r="E1" s="701"/>
      <c r="F1" s="701"/>
      <c r="G1" s="701"/>
      <c r="H1" s="701"/>
      <c r="I1" s="701"/>
      <c r="J1" s="701"/>
      <c r="K1" s="701"/>
      <c r="L1" s="702"/>
      <c r="M1" s="701"/>
      <c r="N1" s="701"/>
      <c r="O1" s="701"/>
      <c r="P1" s="706"/>
      <c r="Q1" s="706"/>
      <c r="R1" s="706"/>
      <c r="S1" s="707"/>
      <c r="W1" s="882"/>
      <c r="X1" s="882"/>
      <c r="Y1" s="882"/>
      <c r="Z1" s="882"/>
      <c r="AA1" s="882"/>
      <c r="AB1" s="882"/>
      <c r="AC1" s="822"/>
      <c r="AD1" s="822"/>
      <c r="AE1" s="822"/>
      <c r="AF1" s="822"/>
      <c r="AG1" s="822"/>
      <c r="AH1" s="822"/>
      <c r="AI1" s="784"/>
    </row>
    <row r="3" spans="1:45" s="390" customFormat="1" ht="16.5" customHeight="1" x14ac:dyDescent="0.3">
      <c r="A3" s="389"/>
      <c r="B3" s="389"/>
      <c r="C3" s="389"/>
      <c r="D3" s="129" t="s">
        <v>0</v>
      </c>
      <c r="E3" s="811" t="str">
        <f>IF(agency="","",agency)</f>
        <v xml:space="preserve"> </v>
      </c>
      <c r="F3" s="811"/>
      <c r="G3" s="811"/>
      <c r="H3" s="811"/>
      <c r="I3" s="811"/>
      <c r="J3" s="811"/>
      <c r="K3" s="811"/>
      <c r="L3" s="811"/>
      <c r="M3" s="811"/>
      <c r="N3" s="130" t="s">
        <v>1</v>
      </c>
      <c r="O3" s="812" t="str">
        <f>IF(date="","",date)</f>
        <v xml:space="preserve"> </v>
      </c>
      <c r="P3" s="812"/>
      <c r="Q3" s="812"/>
      <c r="R3" s="645"/>
      <c r="S3" s="708"/>
      <c r="W3" s="882"/>
      <c r="X3" s="882"/>
      <c r="Y3" s="882"/>
      <c r="Z3" s="882"/>
      <c r="AA3" s="882"/>
      <c r="AB3" s="882"/>
      <c r="AC3" s="822"/>
      <c r="AD3" s="822"/>
      <c r="AE3" s="822"/>
      <c r="AF3" s="822"/>
      <c r="AG3" s="822"/>
      <c r="AH3" s="822"/>
      <c r="AI3" s="784"/>
    </row>
    <row r="4" spans="1:45" s="392" customFormat="1" ht="16.5" customHeight="1" x14ac:dyDescent="0.3">
      <c r="A4" s="391"/>
      <c r="B4" s="391"/>
      <c r="C4" s="391"/>
      <c r="D4" s="129"/>
      <c r="E4" s="134"/>
      <c r="F4" s="134"/>
      <c r="G4" s="135"/>
      <c r="H4" s="135"/>
      <c r="I4" s="135"/>
      <c r="J4" s="135"/>
      <c r="K4" s="135"/>
      <c r="L4" s="136"/>
      <c r="M4" s="135"/>
      <c r="N4" s="130"/>
      <c r="O4" s="137"/>
      <c r="P4" s="638"/>
      <c r="Q4" s="652"/>
      <c r="R4" s="645"/>
      <c r="S4" s="709"/>
      <c r="W4" s="883"/>
      <c r="X4" s="883"/>
      <c r="Y4" s="883"/>
      <c r="Z4" s="883"/>
      <c r="AA4" s="883"/>
      <c r="AB4" s="883"/>
      <c r="AC4" s="868"/>
      <c r="AD4" s="868"/>
      <c r="AE4" s="868"/>
      <c r="AF4" s="868"/>
      <c r="AG4" s="868"/>
      <c r="AH4" s="868"/>
      <c r="AI4" s="785"/>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9"/>
      <c r="W5" s="574"/>
      <c r="X5" s="574"/>
      <c r="Y5" s="574"/>
      <c r="Z5" s="574"/>
      <c r="AA5" s="574"/>
      <c r="AB5" s="575"/>
      <c r="AC5" s="576"/>
      <c r="AD5" s="576"/>
      <c r="AE5" s="576"/>
      <c r="AF5" s="576"/>
      <c r="AG5" s="576"/>
      <c r="AH5" s="576"/>
      <c r="AI5" s="769"/>
      <c r="AJ5" s="516"/>
      <c r="AK5" s="516"/>
      <c r="AL5" s="516"/>
      <c r="AM5" s="516"/>
      <c r="AN5" s="516"/>
      <c r="AO5" s="516"/>
      <c r="AP5" s="516"/>
      <c r="AQ5" s="516"/>
      <c r="AR5" s="516"/>
      <c r="AS5" s="516"/>
    </row>
    <row r="6" spans="1:45" s="390" customFormat="1" ht="16.5" customHeight="1" x14ac:dyDescent="0.3">
      <c r="A6" s="389"/>
      <c r="B6" s="389"/>
      <c r="C6" s="389"/>
      <c r="D6" s="389"/>
      <c r="E6" s="389"/>
      <c r="F6" s="389"/>
      <c r="G6" s="389"/>
      <c r="H6" s="389"/>
      <c r="I6" s="389"/>
      <c r="J6" s="389"/>
      <c r="K6" s="389"/>
      <c r="L6" s="510"/>
      <c r="M6" s="389"/>
      <c r="N6" s="389"/>
      <c r="O6" s="389"/>
      <c r="P6" s="710"/>
      <c r="Q6" s="710"/>
      <c r="R6" s="710"/>
      <c r="S6" s="708"/>
      <c r="W6" s="882"/>
      <c r="X6" s="882"/>
      <c r="Y6" s="882"/>
      <c r="Z6" s="882"/>
      <c r="AA6" s="882"/>
      <c r="AB6" s="882"/>
      <c r="AC6" s="822"/>
      <c r="AD6" s="822"/>
      <c r="AE6" s="822"/>
      <c r="AF6" s="822"/>
      <c r="AG6" s="822"/>
      <c r="AH6" s="822"/>
      <c r="AI6" s="784"/>
    </row>
    <row r="7" spans="1:45" s="705" customFormat="1" ht="16.5" customHeight="1" x14ac:dyDescent="0.3">
      <c r="A7" s="703"/>
      <c r="B7" s="703"/>
      <c r="C7" s="703"/>
      <c r="D7" s="703"/>
      <c r="E7" s="703"/>
      <c r="F7" s="614" t="s">
        <v>477</v>
      </c>
      <c r="G7" s="615"/>
      <c r="H7" s="616">
        <f>NR</f>
        <v>0</v>
      </c>
      <c r="I7" s="617" t="s">
        <v>302</v>
      </c>
      <c r="J7" s="703"/>
      <c r="K7" s="703"/>
      <c r="L7" s="704"/>
      <c r="M7" s="703"/>
      <c r="N7" s="703"/>
      <c r="O7" s="703"/>
      <c r="P7" s="710"/>
      <c r="Q7" s="710"/>
      <c r="R7" s="710"/>
      <c r="S7" s="708"/>
      <c r="W7" s="882"/>
      <c r="X7" s="882"/>
      <c r="Y7" s="882"/>
      <c r="Z7" s="882"/>
      <c r="AA7" s="882"/>
      <c r="AB7" s="882"/>
      <c r="AC7" s="822"/>
      <c r="AD7" s="822"/>
      <c r="AE7" s="822"/>
      <c r="AF7" s="822"/>
      <c r="AG7" s="822"/>
      <c r="AH7" s="822"/>
      <c r="AI7" s="784"/>
    </row>
    <row r="8" spans="1:45" s="390" customFormat="1" ht="16.5" customHeight="1" x14ac:dyDescent="0.3">
      <c r="A8" s="389"/>
      <c r="B8" s="389"/>
      <c r="C8" s="389"/>
      <c r="D8" s="389"/>
      <c r="E8" s="389"/>
      <c r="F8" s="143"/>
      <c r="G8" s="143"/>
      <c r="H8" s="240"/>
      <c r="I8" s="389"/>
      <c r="J8" s="389"/>
      <c r="K8" s="389"/>
      <c r="L8" s="510"/>
      <c r="M8" s="389"/>
      <c r="N8" s="389"/>
      <c r="O8" s="389"/>
      <c r="P8" s="710"/>
      <c r="Q8" s="710"/>
      <c r="R8" s="710"/>
      <c r="S8" s="708"/>
      <c r="W8" s="882"/>
      <c r="X8" s="882"/>
      <c r="Y8" s="882"/>
      <c r="Z8" s="882"/>
      <c r="AA8" s="882"/>
      <c r="AB8" s="882"/>
      <c r="AC8" s="822"/>
      <c r="AD8" s="822"/>
      <c r="AE8" s="822"/>
      <c r="AF8" s="822"/>
      <c r="AG8" s="822"/>
      <c r="AH8" s="822"/>
      <c r="AI8" s="784"/>
    </row>
    <row r="9" spans="1:45" s="389" customFormat="1" ht="16.5" customHeight="1" x14ac:dyDescent="0.3">
      <c r="C9" s="393"/>
      <c r="D9" s="394"/>
      <c r="H9" s="135" t="s">
        <v>109</v>
      </c>
      <c r="I9" s="394"/>
      <c r="J9" s="394"/>
      <c r="L9" s="819" t="s">
        <v>3</v>
      </c>
      <c r="M9" s="819"/>
      <c r="N9" s="819"/>
      <c r="P9" s="631" t="s">
        <v>77</v>
      </c>
      <c r="Q9" s="634"/>
      <c r="R9" s="635"/>
      <c r="S9" s="710"/>
      <c r="W9" s="884"/>
      <c r="X9" s="884"/>
      <c r="Y9" s="884"/>
      <c r="Z9" s="884"/>
      <c r="AA9" s="884"/>
      <c r="AB9" s="884"/>
      <c r="AC9" s="846"/>
      <c r="AD9" s="846"/>
      <c r="AE9" s="846"/>
      <c r="AF9" s="846"/>
      <c r="AG9" s="846"/>
      <c r="AH9" s="846"/>
      <c r="AI9" s="786"/>
    </row>
    <row r="10" spans="1:45" s="389" customFormat="1" ht="16.5" customHeight="1" x14ac:dyDescent="0.3">
      <c r="A10" s="393"/>
      <c r="C10" s="395" t="s">
        <v>319</v>
      </c>
      <c r="D10" s="396"/>
      <c r="E10" s="396"/>
      <c r="F10" s="394"/>
      <c r="H10" s="30" t="s">
        <v>524</v>
      </c>
      <c r="I10" s="397"/>
      <c r="J10" s="243"/>
      <c r="L10" s="151" t="s">
        <v>110</v>
      </c>
      <c r="M10" s="141"/>
      <c r="N10" s="147" t="s">
        <v>7</v>
      </c>
      <c r="P10" s="632" t="s">
        <v>32</v>
      </c>
      <c r="Q10" s="634"/>
      <c r="R10" s="816" t="s">
        <v>108</v>
      </c>
      <c r="S10" s="816"/>
      <c r="V10" s="398"/>
      <c r="W10" s="587"/>
      <c r="X10" s="587"/>
      <c r="Y10" s="587"/>
      <c r="Z10" s="587"/>
      <c r="AA10" s="884"/>
      <c r="AB10" s="884"/>
      <c r="AC10" s="846"/>
      <c r="AD10" s="846"/>
      <c r="AE10" s="846"/>
      <c r="AF10" s="846"/>
      <c r="AG10" s="846"/>
      <c r="AH10" s="846"/>
      <c r="AI10" s="786"/>
    </row>
    <row r="11" spans="1:45" ht="16.5" customHeight="1" x14ac:dyDescent="0.25">
      <c r="A11" s="399"/>
      <c r="B11" s="400"/>
      <c r="C11" s="399"/>
      <c r="D11" s="401"/>
      <c r="E11" s="401"/>
      <c r="F11" s="401"/>
      <c r="G11" s="400"/>
      <c r="H11" s="179"/>
      <c r="I11" s="293"/>
      <c r="J11" s="294"/>
      <c r="K11" s="400"/>
      <c r="L11" s="161"/>
      <c r="M11" s="296"/>
      <c r="N11" s="297"/>
      <c r="O11" s="400"/>
      <c r="P11" s="657"/>
      <c r="Q11" s="658"/>
      <c r="R11" s="682"/>
      <c r="S11" s="711"/>
      <c r="V11" s="403"/>
      <c r="W11" s="885"/>
      <c r="X11" s="885"/>
      <c r="Y11" s="885"/>
      <c r="Z11" s="885"/>
    </row>
    <row r="12" spans="1:45" ht="16.5" customHeight="1" x14ac:dyDescent="0.25">
      <c r="P12" s="712"/>
      <c r="AC12" s="849" t="s">
        <v>10</v>
      </c>
      <c r="AD12" s="850">
        <v>1250</v>
      </c>
      <c r="AE12" s="850">
        <v>2500</v>
      </c>
      <c r="AF12" s="850">
        <v>5000</v>
      </c>
      <c r="AG12" s="850">
        <v>10000</v>
      </c>
      <c r="AH12" s="849" t="s">
        <v>94</v>
      </c>
      <c r="AI12" s="773"/>
    </row>
    <row r="13" spans="1:45" ht="16.5" customHeight="1" x14ac:dyDescent="0.3">
      <c r="B13" s="406"/>
      <c r="C13" s="444" t="s">
        <v>431</v>
      </c>
      <c r="D13" s="408"/>
      <c r="E13" s="407"/>
      <c r="F13" s="407"/>
      <c r="G13" s="407"/>
      <c r="H13" s="407"/>
      <c r="I13" s="407"/>
      <c r="J13" s="407"/>
      <c r="K13" s="408"/>
      <c r="L13" s="511"/>
      <c r="M13" s="408"/>
      <c r="N13" s="408"/>
      <c r="P13" s="712"/>
      <c r="Z13" s="853"/>
      <c r="AA13" s="853"/>
      <c r="AC13" s="850">
        <v>1250</v>
      </c>
      <c r="AD13" s="850">
        <v>2500</v>
      </c>
      <c r="AE13" s="850">
        <v>5000</v>
      </c>
      <c r="AF13" s="850">
        <v>10000</v>
      </c>
      <c r="AG13" s="850">
        <v>25000</v>
      </c>
      <c r="AH13" s="850">
        <v>25000</v>
      </c>
      <c r="AI13" s="774"/>
    </row>
    <row r="14" spans="1:45" ht="16.5" customHeight="1" x14ac:dyDescent="0.25">
      <c r="B14" s="406"/>
      <c r="C14" s="409"/>
      <c r="E14" s="409"/>
      <c r="F14" s="409"/>
      <c r="G14" s="409"/>
      <c r="H14" s="409"/>
      <c r="I14" s="409"/>
      <c r="J14" s="409"/>
      <c r="P14" s="712"/>
      <c r="T14" s="410"/>
      <c r="Z14" s="853" t="s">
        <v>161</v>
      </c>
      <c r="AA14" s="853"/>
      <c r="AC14" s="848">
        <v>1</v>
      </c>
      <c r="AD14" s="848">
        <v>2</v>
      </c>
      <c r="AE14" s="848">
        <v>3</v>
      </c>
      <c r="AF14" s="848">
        <v>4</v>
      </c>
      <c r="AG14" s="848">
        <v>5</v>
      </c>
      <c r="AH14" s="848">
        <v>6</v>
      </c>
      <c r="AI14" s="334"/>
    </row>
    <row r="15" spans="1:45" ht="16.5" customHeight="1" x14ac:dyDescent="0.25">
      <c r="B15" s="406"/>
      <c r="C15" s="409"/>
      <c r="D15" s="402" t="s">
        <v>237</v>
      </c>
      <c r="E15" s="409"/>
      <c r="F15" s="409"/>
      <c r="G15" s="409"/>
      <c r="H15" s="526"/>
      <c r="I15" s="409"/>
      <c r="J15" s="412"/>
      <c r="K15" s="413"/>
      <c r="L15" s="423">
        <f>IF(OR($A$1&lt;1,$A$1&gt;7),0,HLOOKUP($A$1,TABLE,AB15+1))</f>
        <v>7.7</v>
      </c>
      <c r="N15" s="414" t="s">
        <v>12</v>
      </c>
      <c r="P15" s="714">
        <f>IF(ISTEXT(L15),"   N/A",ABS(L15-H15))</f>
        <v>7.7</v>
      </c>
      <c r="R15" s="647" t="s">
        <v>20</v>
      </c>
      <c r="S15" s="647"/>
      <c r="T15" s="410"/>
      <c r="Z15" s="860" t="s">
        <v>56</v>
      </c>
      <c r="AA15" s="844" t="s">
        <v>12</v>
      </c>
      <c r="AB15" s="886">
        <v>1</v>
      </c>
      <c r="AC15" s="848">
        <v>7.7</v>
      </c>
      <c r="AD15" s="848">
        <v>14.9</v>
      </c>
      <c r="AE15" s="848">
        <v>21.1</v>
      </c>
      <c r="AF15" s="848">
        <v>40.299999999999997</v>
      </c>
      <c r="AG15" s="848">
        <v>78.5</v>
      </c>
      <c r="AH15" s="848">
        <v>262</v>
      </c>
    </row>
    <row r="16" spans="1:45" ht="16.5" customHeight="1" x14ac:dyDescent="0.25">
      <c r="B16" s="406"/>
      <c r="C16" s="409"/>
      <c r="D16" s="534" t="s">
        <v>238</v>
      </c>
      <c r="E16" s="409"/>
      <c r="F16" s="409"/>
      <c r="G16" s="409"/>
      <c r="H16" s="409"/>
      <c r="I16" s="409"/>
      <c r="J16" s="415"/>
      <c r="L16" s="423"/>
      <c r="N16" s="414"/>
      <c r="P16" s="714"/>
      <c r="R16" s="647"/>
      <c r="S16" s="647"/>
      <c r="T16" s="410"/>
      <c r="Z16" s="860" t="s">
        <v>49</v>
      </c>
      <c r="AA16" s="844" t="s">
        <v>12</v>
      </c>
      <c r="AB16" s="886">
        <v>2</v>
      </c>
      <c r="AC16" s="848">
        <v>128072</v>
      </c>
      <c r="AD16" s="848">
        <v>161634</v>
      </c>
      <c r="AE16" s="848">
        <v>193578</v>
      </c>
      <c r="AF16" s="848">
        <v>192750</v>
      </c>
      <c r="AG16" s="848">
        <v>205222</v>
      </c>
      <c r="AH16" s="848">
        <v>222266</v>
      </c>
    </row>
    <row r="17" spans="2:34" ht="16.5" customHeight="1" x14ac:dyDescent="0.25">
      <c r="B17" s="406"/>
      <c r="C17" s="409"/>
      <c r="E17" s="409"/>
      <c r="F17" s="409"/>
      <c r="G17" s="409"/>
      <c r="H17" s="409"/>
      <c r="I17" s="409"/>
      <c r="J17" s="415"/>
      <c r="P17" s="712"/>
      <c r="R17" s="715"/>
      <c r="S17" s="715"/>
      <c r="T17" s="410"/>
      <c r="Z17" s="860" t="s">
        <v>49</v>
      </c>
      <c r="AA17" s="844" t="s">
        <v>374</v>
      </c>
      <c r="AB17" s="886">
        <v>3</v>
      </c>
      <c r="AC17" s="848">
        <v>183707</v>
      </c>
      <c r="AD17" s="848">
        <v>273627</v>
      </c>
      <c r="AE17" s="848">
        <v>280343</v>
      </c>
      <c r="AF17" s="848">
        <v>249533</v>
      </c>
      <c r="AG17" s="848">
        <v>283259</v>
      </c>
      <c r="AH17" s="848">
        <v>272352</v>
      </c>
    </row>
    <row r="18" spans="2:34" ht="16.5" customHeight="1" x14ac:dyDescent="0.25">
      <c r="B18" s="406"/>
      <c r="C18" s="409"/>
      <c r="D18" s="414" t="s">
        <v>424</v>
      </c>
      <c r="E18" s="409"/>
      <c r="F18" s="409"/>
      <c r="G18" s="417" t="s">
        <v>19</v>
      </c>
      <c r="H18" s="411"/>
      <c r="I18" s="417"/>
      <c r="J18" s="412"/>
      <c r="L18" s="423">
        <f>IF(OR($A$1&lt;1,$A$1&gt;7),0,HLOOKUP($A$1,TABLE,AB16+1))</f>
        <v>128072</v>
      </c>
      <c r="N18" s="414" t="s">
        <v>12</v>
      </c>
      <c r="P18" s="716">
        <f>IF(ISTEXT(L18),"   N/A",ABS(L18-H18))</f>
        <v>128072</v>
      </c>
      <c r="R18" s="647" t="s">
        <v>20</v>
      </c>
      <c r="S18" s="647"/>
      <c r="T18" s="410"/>
      <c r="Z18" s="860" t="s">
        <v>128</v>
      </c>
      <c r="AA18" s="844" t="s">
        <v>12</v>
      </c>
      <c r="AB18" s="886">
        <v>4</v>
      </c>
      <c r="AC18" s="857">
        <v>58352</v>
      </c>
      <c r="AD18" s="848">
        <v>80353</v>
      </c>
      <c r="AE18" s="848">
        <v>107318</v>
      </c>
      <c r="AF18" s="848">
        <v>111195</v>
      </c>
      <c r="AG18" s="848">
        <v>126478</v>
      </c>
      <c r="AH18" s="848">
        <v>143307</v>
      </c>
    </row>
    <row r="19" spans="2:34" ht="16.5" customHeight="1" x14ac:dyDescent="0.25">
      <c r="B19" s="406"/>
      <c r="C19" s="409"/>
      <c r="E19" s="409"/>
      <c r="F19" s="409"/>
      <c r="G19" s="409"/>
      <c r="H19" s="409"/>
      <c r="I19" s="409"/>
      <c r="J19" s="415"/>
      <c r="L19" s="423">
        <f>IF(OR($A$1&lt;1,$A$1&gt;7),0,HLOOKUP($A$1,TABLE,AB17+1))</f>
        <v>183707</v>
      </c>
      <c r="N19" s="414" t="s">
        <v>374</v>
      </c>
      <c r="P19" s="716">
        <f>IF(ISTEXT(L19),"   N/A",ABS(L19-H18))</f>
        <v>183707</v>
      </c>
      <c r="R19" s="647" t="s">
        <v>20</v>
      </c>
      <c r="S19" s="647"/>
      <c r="T19" s="410"/>
      <c r="Z19" s="860" t="s">
        <v>128</v>
      </c>
      <c r="AA19" s="844" t="s">
        <v>374</v>
      </c>
      <c r="AB19" s="886">
        <v>5</v>
      </c>
      <c r="AC19" s="848">
        <v>29745</v>
      </c>
      <c r="AD19" s="848">
        <v>53638</v>
      </c>
      <c r="AE19" s="848">
        <v>72359</v>
      </c>
      <c r="AF19" s="848">
        <v>81677</v>
      </c>
      <c r="AG19" s="848">
        <v>91411</v>
      </c>
      <c r="AH19" s="848">
        <v>112970</v>
      </c>
    </row>
    <row r="20" spans="2:34" ht="16.5" customHeight="1" x14ac:dyDescent="0.25">
      <c r="B20" s="406"/>
      <c r="C20" s="409"/>
      <c r="D20" s="414"/>
      <c r="E20" s="409"/>
      <c r="F20" s="409"/>
      <c r="G20" s="409"/>
      <c r="H20" s="409"/>
      <c r="I20" s="409"/>
      <c r="J20" s="415"/>
      <c r="L20" s="425"/>
      <c r="P20" s="716"/>
      <c r="R20" s="715"/>
      <c r="S20" s="715"/>
      <c r="T20" s="410"/>
      <c r="Z20" s="860" t="s">
        <v>50</v>
      </c>
      <c r="AA20" s="844" t="s">
        <v>12</v>
      </c>
      <c r="AB20" s="886">
        <v>6</v>
      </c>
      <c r="AC20" s="848">
        <v>69720</v>
      </c>
      <c r="AD20" s="848">
        <v>81281</v>
      </c>
      <c r="AE20" s="848">
        <v>86260</v>
      </c>
      <c r="AF20" s="848">
        <v>81555</v>
      </c>
      <c r="AG20" s="848">
        <v>78744</v>
      </c>
      <c r="AH20" s="848">
        <v>78959</v>
      </c>
    </row>
    <row r="21" spans="2:34" ht="16.5" customHeight="1" x14ac:dyDescent="0.25">
      <c r="B21" s="406"/>
      <c r="C21" s="409"/>
      <c r="D21" s="414" t="s">
        <v>425</v>
      </c>
      <c r="E21" s="409"/>
      <c r="F21" s="409"/>
      <c r="G21" s="417" t="s">
        <v>19</v>
      </c>
      <c r="H21" s="411"/>
      <c r="I21" s="417"/>
      <c r="J21" s="412"/>
      <c r="L21" s="423">
        <f>IF(OR($A$1&lt;1,$A$1&gt;7),0,HLOOKUP($A$1,TABLE,AB18+1))</f>
        <v>58352</v>
      </c>
      <c r="N21" s="414" t="s">
        <v>12</v>
      </c>
      <c r="P21" s="716">
        <f>IF(ISTEXT(L21),"   N/A",ABS(L21-H21))</f>
        <v>58352</v>
      </c>
      <c r="R21" s="647"/>
      <c r="S21" s="647"/>
      <c r="T21" s="410"/>
      <c r="Z21" s="860" t="s">
        <v>50</v>
      </c>
      <c r="AA21" s="844" t="s">
        <v>374</v>
      </c>
      <c r="AB21" s="886">
        <v>7</v>
      </c>
      <c r="AC21" s="848">
        <v>119789</v>
      </c>
      <c r="AD21" s="848">
        <v>169311</v>
      </c>
      <c r="AE21" s="848">
        <v>144867</v>
      </c>
      <c r="AF21" s="848">
        <v>119240</v>
      </c>
      <c r="AG21" s="848">
        <v>116932</v>
      </c>
      <c r="AH21" s="848">
        <v>104245</v>
      </c>
    </row>
    <row r="22" spans="2:34" ht="16.5" customHeight="1" x14ac:dyDescent="0.25">
      <c r="B22" s="406"/>
      <c r="C22" s="409"/>
      <c r="E22" s="409"/>
      <c r="F22" s="409"/>
      <c r="G22" s="409"/>
      <c r="H22" s="409"/>
      <c r="I22" s="409"/>
      <c r="J22" s="415"/>
      <c r="L22" s="423">
        <f>IF(OR($A$1&lt;1,$A$1&gt;7),0,HLOOKUP($A$1,TABLE,AB19+1))</f>
        <v>29745</v>
      </c>
      <c r="N22" s="414" t="s">
        <v>374</v>
      </c>
      <c r="P22" s="716">
        <f>IF(ISTEXT(L22),"   N/A",ABS(L22-H21))</f>
        <v>29745</v>
      </c>
      <c r="R22" s="647"/>
      <c r="S22" s="647"/>
      <c r="T22" s="410"/>
      <c r="Z22" s="860" t="s">
        <v>438</v>
      </c>
      <c r="AA22" s="844"/>
      <c r="AB22" s="886">
        <v>8</v>
      </c>
      <c r="AC22" s="848">
        <v>0.3</v>
      </c>
      <c r="AD22" s="848">
        <v>0.4</v>
      </c>
      <c r="AE22" s="848">
        <v>0.468947</v>
      </c>
      <c r="AF22" s="848">
        <v>0.635714</v>
      </c>
      <c r="AG22" s="848">
        <v>1.1381380000000001</v>
      </c>
      <c r="AH22" s="848">
        <v>3.5</v>
      </c>
    </row>
    <row r="23" spans="2:34" ht="16.5" customHeight="1" x14ac:dyDescent="0.25">
      <c r="B23" s="406"/>
      <c r="C23" s="409"/>
      <c r="E23" s="409"/>
      <c r="F23" s="409"/>
      <c r="G23" s="409"/>
      <c r="H23" s="409"/>
      <c r="I23" s="409"/>
      <c r="J23" s="415"/>
      <c r="L23" s="425"/>
      <c r="P23" s="716"/>
      <c r="R23" s="715"/>
      <c r="S23" s="715"/>
      <c r="T23" s="410"/>
      <c r="Z23" s="860" t="s">
        <v>439</v>
      </c>
      <c r="AA23" s="844"/>
      <c r="AB23" s="886">
        <v>9</v>
      </c>
      <c r="AC23" s="848">
        <v>0.5</v>
      </c>
      <c r="AD23" s="848">
        <v>0.7</v>
      </c>
      <c r="AE23" s="848">
        <v>0.99236800000000003</v>
      </c>
      <c r="AF23" s="848">
        <v>1.6588369999999999</v>
      </c>
      <c r="AG23" s="848">
        <v>3.3440910000000001</v>
      </c>
      <c r="AH23" s="848">
        <v>8.1999999999999993</v>
      </c>
    </row>
    <row r="24" spans="2:34" ht="16.5" customHeight="1" x14ac:dyDescent="0.25">
      <c r="B24" s="406"/>
      <c r="C24" s="409"/>
      <c r="D24" s="414" t="s">
        <v>426</v>
      </c>
      <c r="E24" s="409"/>
      <c r="F24" s="409"/>
      <c r="G24" s="417" t="s">
        <v>19</v>
      </c>
      <c r="H24" s="515">
        <f>H18-H21</f>
        <v>0</v>
      </c>
      <c r="I24" s="417"/>
      <c r="J24" s="412"/>
      <c r="L24" s="423">
        <f>IF(OR($A$1&lt;1,$A$1&gt;7),0,HLOOKUP($A$1,TABLE,AB20+1))</f>
        <v>69720</v>
      </c>
      <c r="N24" s="414" t="s">
        <v>12</v>
      </c>
      <c r="P24" s="716">
        <f>IF(ISTEXT(L24),"   N/A",ABS(L24-H24))</f>
        <v>69720</v>
      </c>
      <c r="R24" s="647"/>
      <c r="S24" s="647"/>
      <c r="T24" s="410"/>
      <c r="Z24" s="860" t="s">
        <v>440</v>
      </c>
      <c r="AA24" s="844"/>
      <c r="AB24" s="886">
        <v>10</v>
      </c>
      <c r="AC24" s="848">
        <v>0.5</v>
      </c>
      <c r="AD24" s="848">
        <v>1.2</v>
      </c>
      <c r="AE24" s="848">
        <v>2.0499999999999998</v>
      </c>
      <c r="AF24" s="848">
        <v>1.3910709999999999</v>
      </c>
      <c r="AG24" s="848">
        <v>2.8774069999999998</v>
      </c>
      <c r="AH24" s="848">
        <v>6.5</v>
      </c>
    </row>
    <row r="25" spans="2:34" ht="16.5" customHeight="1" x14ac:dyDescent="0.25">
      <c r="B25" s="406"/>
      <c r="C25" s="409"/>
      <c r="E25" s="409"/>
      <c r="F25" s="409"/>
      <c r="G25" s="409"/>
      <c r="H25" s="409"/>
      <c r="I25" s="409"/>
      <c r="J25" s="409"/>
      <c r="L25" s="423">
        <f>IF(OR($A$1&lt;1,$A$1&gt;7),0,HLOOKUP($A$1,TABLE,AB21+1))</f>
        <v>119789</v>
      </c>
      <c r="N25" s="414" t="s">
        <v>374</v>
      </c>
      <c r="P25" s="716">
        <f>IF(ISTEXT(L25),"   N/A",ABS(L25-H24))</f>
        <v>119789</v>
      </c>
      <c r="R25" s="647"/>
      <c r="S25" s="647"/>
      <c r="T25" s="410"/>
      <c r="Z25" s="860" t="s">
        <v>441</v>
      </c>
      <c r="AA25" s="844" t="s">
        <v>190</v>
      </c>
      <c r="AB25" s="886">
        <v>11</v>
      </c>
      <c r="AC25" s="848">
        <v>1.6</v>
      </c>
      <c r="AD25" s="848">
        <v>3.4</v>
      </c>
      <c r="AE25" s="848">
        <v>6.2</v>
      </c>
      <c r="AF25" s="848">
        <v>11.9</v>
      </c>
      <c r="AG25" s="848">
        <v>23.6</v>
      </c>
      <c r="AH25" s="848">
        <v>80.099999999999994</v>
      </c>
    </row>
    <row r="26" spans="2:34" ht="16.5" customHeight="1" x14ac:dyDescent="0.25">
      <c r="B26" s="406"/>
      <c r="C26" s="419"/>
      <c r="D26" s="406"/>
      <c r="E26" s="406"/>
      <c r="F26" s="406"/>
      <c r="G26" s="406"/>
      <c r="H26" s="406"/>
      <c r="I26" s="406"/>
      <c r="J26" s="406"/>
      <c r="L26" s="425"/>
      <c r="N26" s="414"/>
      <c r="P26" s="716"/>
      <c r="R26" s="715"/>
      <c r="S26" s="715"/>
      <c r="T26" s="420"/>
      <c r="Z26" s="860" t="s">
        <v>441</v>
      </c>
      <c r="AA26" s="844" t="s">
        <v>192</v>
      </c>
      <c r="AB26" s="886">
        <v>12</v>
      </c>
      <c r="AC26" s="857">
        <v>1.9</v>
      </c>
      <c r="AD26" s="857">
        <v>3.3</v>
      </c>
      <c r="AE26" s="857">
        <v>4.3</v>
      </c>
      <c r="AF26" s="857">
        <v>7.3</v>
      </c>
      <c r="AG26" s="857">
        <v>11.5</v>
      </c>
      <c r="AH26" s="857">
        <v>18.8</v>
      </c>
    </row>
    <row r="27" spans="2:34" ht="16.5" customHeight="1" x14ac:dyDescent="0.3">
      <c r="C27" s="422" t="s">
        <v>427</v>
      </c>
      <c r="P27" s="712"/>
      <c r="R27" s="715"/>
      <c r="S27" s="715"/>
      <c r="W27" s="887"/>
      <c r="Z27" s="860" t="s">
        <v>441</v>
      </c>
      <c r="AA27" s="886" t="s">
        <v>539</v>
      </c>
      <c r="AB27" s="886">
        <v>13</v>
      </c>
      <c r="AC27" s="848">
        <v>0.2</v>
      </c>
      <c r="AD27" s="848">
        <v>1.1000000000000001</v>
      </c>
      <c r="AE27" s="848">
        <v>1.1000000000000001</v>
      </c>
      <c r="AF27" s="848">
        <v>1</v>
      </c>
      <c r="AG27" s="848">
        <v>2</v>
      </c>
      <c r="AH27" s="848">
        <v>7.1</v>
      </c>
    </row>
    <row r="28" spans="2:34" ht="16.5" customHeight="1" x14ac:dyDescent="0.25">
      <c r="P28" s="712"/>
      <c r="R28" s="715"/>
      <c r="S28" s="715"/>
      <c r="W28" s="887"/>
      <c r="Z28" s="860" t="s">
        <v>441</v>
      </c>
      <c r="AA28" s="886" t="s">
        <v>540</v>
      </c>
      <c r="AB28" s="886">
        <v>14</v>
      </c>
      <c r="AC28" s="848">
        <v>0.3</v>
      </c>
      <c r="AD28" s="848">
        <v>1.2</v>
      </c>
      <c r="AE28" s="848">
        <v>0.6</v>
      </c>
      <c r="AF28" s="848">
        <v>0.7</v>
      </c>
      <c r="AG28" s="848">
        <v>0.8</v>
      </c>
      <c r="AH28" s="848">
        <v>1.5</v>
      </c>
    </row>
    <row r="29" spans="2:34" ht="16.5" customHeight="1" x14ac:dyDescent="0.25">
      <c r="D29" s="402" t="s">
        <v>428</v>
      </c>
      <c r="H29" s="527"/>
      <c r="L29" s="423">
        <f>IF(OR($A$1&lt;1,$A$1&gt;7),0,HLOOKUP($A$1,TABLE,AB22+1))</f>
        <v>0.3</v>
      </c>
      <c r="N29" s="414" t="s">
        <v>12</v>
      </c>
      <c r="P29" s="714">
        <f>IF(ISTEXT(L29),"   N/A",ABS(L29-H29))</f>
        <v>0.3</v>
      </c>
      <c r="R29" s="647"/>
      <c r="S29" s="647"/>
      <c r="W29" s="887"/>
      <c r="Z29" s="860" t="s">
        <v>441</v>
      </c>
      <c r="AA29" s="844" t="s">
        <v>493</v>
      </c>
      <c r="AB29" s="886">
        <v>15</v>
      </c>
      <c r="AC29" s="857">
        <v>0.4</v>
      </c>
      <c r="AD29" s="857">
        <v>0.7</v>
      </c>
      <c r="AE29" s="857">
        <v>1.3</v>
      </c>
      <c r="AF29" s="857">
        <v>1.5</v>
      </c>
      <c r="AG29" s="857">
        <v>2.1</v>
      </c>
      <c r="AH29" s="857">
        <v>8.1999999999999993</v>
      </c>
    </row>
    <row r="30" spans="2:34" ht="16.5" customHeight="1" x14ac:dyDescent="0.25">
      <c r="P30" s="712"/>
      <c r="R30" s="715"/>
      <c r="S30" s="715"/>
      <c r="W30" s="887"/>
      <c r="Z30" s="860" t="s">
        <v>441</v>
      </c>
      <c r="AA30" s="844" t="s">
        <v>435</v>
      </c>
      <c r="AB30" s="886">
        <v>16</v>
      </c>
      <c r="AC30" s="857">
        <v>0.3</v>
      </c>
      <c r="AD30" s="857">
        <v>1.1000000000000001</v>
      </c>
      <c r="AE30" s="857">
        <v>1.7</v>
      </c>
      <c r="AF30" s="857">
        <v>3.8</v>
      </c>
      <c r="AG30" s="857">
        <v>9</v>
      </c>
      <c r="AH30" s="857">
        <v>35.700000000000003</v>
      </c>
    </row>
    <row r="31" spans="2:34" ht="16.5" customHeight="1" x14ac:dyDescent="0.25">
      <c r="D31" s="402" t="s">
        <v>429</v>
      </c>
      <c r="H31" s="527"/>
      <c r="L31" s="423">
        <f>IF(OR($A$1&lt;1,$A$1&gt;7),0,HLOOKUP($A$1,TABLE,AB23+1))</f>
        <v>0.5</v>
      </c>
      <c r="N31" s="414" t="s">
        <v>12</v>
      </c>
      <c r="P31" s="716">
        <f>IF(ISTEXT(L31),"   N/A",ABS(L31-H31))</f>
        <v>0.5</v>
      </c>
      <c r="R31" s="647"/>
      <c r="S31" s="647"/>
      <c r="W31" s="887"/>
      <c r="Y31" s="888"/>
      <c r="Z31" s="860" t="s">
        <v>441</v>
      </c>
      <c r="AA31" s="844" t="s">
        <v>494</v>
      </c>
      <c r="AB31" s="886">
        <v>17</v>
      </c>
      <c r="AC31" s="857" t="s">
        <v>15</v>
      </c>
      <c r="AD31" s="857">
        <v>0.1</v>
      </c>
      <c r="AE31" s="857">
        <v>1</v>
      </c>
      <c r="AF31" s="857">
        <v>1.2</v>
      </c>
      <c r="AG31" s="857">
        <v>4.5</v>
      </c>
      <c r="AH31" s="857">
        <v>6.8</v>
      </c>
    </row>
    <row r="32" spans="2:34" ht="16.5" customHeight="1" x14ac:dyDescent="0.25">
      <c r="P32" s="712"/>
      <c r="R32" s="715"/>
      <c r="S32" s="715"/>
      <c r="W32" s="887"/>
      <c r="Z32" s="860" t="s">
        <v>443</v>
      </c>
      <c r="AA32" s="844" t="s">
        <v>190</v>
      </c>
      <c r="AB32" s="886">
        <v>18</v>
      </c>
      <c r="AC32" s="889">
        <v>351633</v>
      </c>
      <c r="AD32" s="890">
        <v>337926</v>
      </c>
      <c r="AE32" s="889">
        <v>465384</v>
      </c>
      <c r="AF32" s="889">
        <v>399114</v>
      </c>
      <c r="AG32" s="889">
        <v>382776</v>
      </c>
      <c r="AH32" s="889">
        <v>438431</v>
      </c>
    </row>
    <row r="33" spans="1:38" ht="16.5" customHeight="1" x14ac:dyDescent="0.25">
      <c r="D33" s="402" t="s">
        <v>430</v>
      </c>
      <c r="H33" s="527"/>
      <c r="L33" s="423">
        <f>IF(OR($A$1&lt;1,$A$1&gt;7),0,HLOOKUP($A$1,TABLE,AB24+1))</f>
        <v>0.5</v>
      </c>
      <c r="N33" s="414" t="s">
        <v>12</v>
      </c>
      <c r="P33" s="714">
        <f>IF(ISTEXT(L33),"   N/A",ABS(L33-H33))</f>
        <v>0.5</v>
      </c>
      <c r="R33" s="647"/>
      <c r="S33" s="647"/>
      <c r="W33" s="887"/>
      <c r="Z33" s="860" t="s">
        <v>443</v>
      </c>
      <c r="AA33" s="844" t="s">
        <v>192</v>
      </c>
      <c r="AB33" s="886">
        <v>19</v>
      </c>
      <c r="AC33" s="889">
        <v>276243</v>
      </c>
      <c r="AD33" s="889">
        <v>275542</v>
      </c>
      <c r="AE33" s="890">
        <v>231039</v>
      </c>
      <c r="AF33" s="889">
        <v>225615</v>
      </c>
      <c r="AG33" s="889">
        <v>248692</v>
      </c>
      <c r="AH33" s="889">
        <v>259303</v>
      </c>
    </row>
    <row r="34" spans="1:38" s="427" customFormat="1" ht="16.5" customHeight="1" x14ac:dyDescent="0.25">
      <c r="A34" s="402"/>
      <c r="B34" s="402"/>
      <c r="C34" s="402"/>
      <c r="D34" s="402"/>
      <c r="E34" s="402"/>
      <c r="F34" s="402"/>
      <c r="G34" s="402"/>
      <c r="H34" s="402"/>
      <c r="I34" s="402"/>
      <c r="J34" s="402"/>
      <c r="K34" s="402"/>
      <c r="L34" s="426"/>
      <c r="M34" s="402"/>
      <c r="N34" s="402"/>
      <c r="O34" s="402"/>
      <c r="P34" s="713"/>
      <c r="Q34" s="713"/>
      <c r="R34" s="715"/>
      <c r="S34" s="715"/>
      <c r="T34" s="402"/>
      <c r="U34" s="402"/>
      <c r="V34" s="402"/>
      <c r="W34" s="887"/>
      <c r="X34" s="886"/>
      <c r="Y34" s="891"/>
      <c r="Z34" s="860" t="s">
        <v>443</v>
      </c>
      <c r="AA34" s="886" t="s">
        <v>539</v>
      </c>
      <c r="AB34" s="886">
        <v>20</v>
      </c>
      <c r="AC34" s="889">
        <v>2395876</v>
      </c>
      <c r="AD34" s="889">
        <v>3735438</v>
      </c>
      <c r="AE34" s="890">
        <v>4049926</v>
      </c>
      <c r="AF34" s="889">
        <v>5895032</v>
      </c>
      <c r="AG34" s="889">
        <v>5696447</v>
      </c>
      <c r="AH34" s="889">
        <v>8771041</v>
      </c>
      <c r="AI34" s="788"/>
      <c r="AJ34" s="402"/>
      <c r="AK34" s="402"/>
      <c r="AL34" s="402"/>
    </row>
    <row r="35" spans="1:38" ht="16.5" customHeight="1" x14ac:dyDescent="0.25">
      <c r="D35" s="408" t="s">
        <v>432</v>
      </c>
      <c r="R35" s="715"/>
      <c r="S35" s="715"/>
      <c r="W35" s="887"/>
      <c r="Z35" s="860" t="s">
        <v>443</v>
      </c>
      <c r="AA35" s="886" t="s">
        <v>540</v>
      </c>
      <c r="AB35" s="886">
        <v>21</v>
      </c>
      <c r="AC35" s="889">
        <v>1311838</v>
      </c>
      <c r="AD35" s="889">
        <v>1172282</v>
      </c>
      <c r="AE35" s="890">
        <v>1446871</v>
      </c>
      <c r="AF35" s="889">
        <v>2663349</v>
      </c>
      <c r="AG35" s="889">
        <v>5097026</v>
      </c>
      <c r="AH35" s="889">
        <v>5835711</v>
      </c>
    </row>
    <row r="36" spans="1:38" ht="16.5" customHeight="1" x14ac:dyDescent="0.25">
      <c r="R36" s="715"/>
      <c r="S36" s="715"/>
      <c r="W36" s="887"/>
      <c r="Z36" s="860" t="s">
        <v>443</v>
      </c>
      <c r="AA36" s="844" t="s">
        <v>493</v>
      </c>
      <c r="AB36" s="886">
        <v>22</v>
      </c>
      <c r="AC36" s="889">
        <v>1951878</v>
      </c>
      <c r="AD36" s="889">
        <v>3714474</v>
      </c>
      <c r="AE36" s="890">
        <v>9285966</v>
      </c>
      <c r="AF36" s="889">
        <v>4074516</v>
      </c>
      <c r="AG36" s="889">
        <v>10231427</v>
      </c>
      <c r="AH36" s="889">
        <v>14687793</v>
      </c>
    </row>
    <row r="37" spans="1:38" ht="16.5" customHeight="1" x14ac:dyDescent="0.25">
      <c r="D37" s="402" t="s">
        <v>433</v>
      </c>
      <c r="R37" s="715"/>
      <c r="S37" s="715"/>
      <c r="W37" s="887"/>
      <c r="Z37" s="860" t="s">
        <v>443</v>
      </c>
      <c r="AA37" s="844" t="s">
        <v>435</v>
      </c>
      <c r="AB37" s="886">
        <v>23</v>
      </c>
      <c r="AC37" s="889">
        <v>561325</v>
      </c>
      <c r="AD37" s="890">
        <v>385192</v>
      </c>
      <c r="AE37" s="890">
        <v>345508</v>
      </c>
      <c r="AF37" s="889">
        <v>479249</v>
      </c>
      <c r="AG37" s="889">
        <v>416297</v>
      </c>
      <c r="AH37" s="889">
        <v>486536</v>
      </c>
    </row>
    <row r="38" spans="1:38" ht="16.5" customHeight="1" x14ac:dyDescent="0.25">
      <c r="R38" s="715"/>
      <c r="S38" s="715"/>
      <c r="W38" s="887"/>
      <c r="Y38" s="888"/>
      <c r="Z38" s="860" t="s">
        <v>443</v>
      </c>
      <c r="AA38" s="844" t="s">
        <v>494</v>
      </c>
      <c r="AB38" s="886">
        <v>24</v>
      </c>
      <c r="AC38" s="892" t="s">
        <v>15</v>
      </c>
      <c r="AD38" s="893">
        <v>12684080</v>
      </c>
      <c r="AE38" s="893">
        <v>237852</v>
      </c>
      <c r="AF38" s="893">
        <v>2328623</v>
      </c>
      <c r="AG38" s="893">
        <v>2396759</v>
      </c>
      <c r="AH38" s="893">
        <v>5536840</v>
      </c>
    </row>
    <row r="39" spans="1:38" ht="16.5" customHeight="1" x14ac:dyDescent="0.25">
      <c r="D39" s="509" t="s">
        <v>434</v>
      </c>
      <c r="H39" s="527"/>
      <c r="L39" s="423">
        <f>IF(OR($A$1&lt;1,$A$1&gt;7),0,HLOOKUP($A$1,TABLE,AB25+1))</f>
        <v>1.6</v>
      </c>
      <c r="N39" s="414" t="s">
        <v>12</v>
      </c>
      <c r="P39" s="714">
        <f>IF(ISTEXT(L39),"   N/A",ABS(L39-H39))</f>
        <v>1.6</v>
      </c>
      <c r="R39" s="647"/>
      <c r="S39" s="647"/>
      <c r="W39" s="887"/>
      <c r="Z39" s="860" t="s">
        <v>444</v>
      </c>
      <c r="AA39" s="844" t="s">
        <v>190</v>
      </c>
      <c r="AB39" s="886">
        <v>25</v>
      </c>
      <c r="AC39" s="848">
        <v>29.8</v>
      </c>
      <c r="AD39" s="856">
        <v>20</v>
      </c>
      <c r="AE39" s="856">
        <v>16.399999999999999</v>
      </c>
      <c r="AF39" s="848">
        <v>16.5</v>
      </c>
      <c r="AG39" s="848">
        <v>17.2</v>
      </c>
      <c r="AH39" s="848">
        <v>18.7</v>
      </c>
    </row>
    <row r="40" spans="1:38" ht="16.5" customHeight="1" x14ac:dyDescent="0.25">
      <c r="D40" s="509"/>
      <c r="R40" s="715"/>
      <c r="S40" s="715"/>
      <c r="W40" s="887"/>
      <c r="Z40" s="860" t="s">
        <v>444</v>
      </c>
      <c r="AA40" s="844" t="s">
        <v>192</v>
      </c>
      <c r="AB40" s="886">
        <v>26</v>
      </c>
      <c r="AC40" s="848">
        <v>20.3</v>
      </c>
      <c r="AD40" s="848">
        <v>19.5</v>
      </c>
      <c r="AE40" s="848">
        <v>25.7</v>
      </c>
      <c r="AF40" s="848">
        <v>23</v>
      </c>
      <c r="AG40" s="848">
        <v>24.1</v>
      </c>
      <c r="AH40" s="848">
        <v>29.6</v>
      </c>
    </row>
    <row r="41" spans="1:38" ht="16.5" customHeight="1" x14ac:dyDescent="0.25">
      <c r="D41" s="509" t="s">
        <v>158</v>
      </c>
      <c r="H41" s="527"/>
      <c r="L41" s="423">
        <f>IF(OR($A$1&lt;1,$A$1&gt;7),0,HLOOKUP($A$1,TABLE,AB26+1))</f>
        <v>1.9</v>
      </c>
      <c r="N41" s="414" t="s">
        <v>12</v>
      </c>
      <c r="P41" s="714">
        <f>IF(ISTEXT(L41),"   N/A",ABS(L41-H41))</f>
        <v>1.9</v>
      </c>
      <c r="R41" s="647"/>
      <c r="S41" s="647"/>
      <c r="W41" s="887"/>
      <c r="Z41" s="860" t="s">
        <v>444</v>
      </c>
      <c r="AA41" s="886" t="s">
        <v>539</v>
      </c>
      <c r="AB41" s="886">
        <v>27</v>
      </c>
      <c r="AC41" s="848">
        <v>1</v>
      </c>
      <c r="AD41" s="848">
        <v>2.7</v>
      </c>
      <c r="AE41" s="848">
        <v>1.4</v>
      </c>
      <c r="AF41" s="848">
        <v>1.3</v>
      </c>
      <c r="AG41" s="848">
        <v>1.6</v>
      </c>
      <c r="AH41" s="848">
        <v>1.8</v>
      </c>
    </row>
    <row r="42" spans="1:38" ht="16.5" customHeight="1" x14ac:dyDescent="0.25">
      <c r="D42" s="509"/>
      <c r="R42" s="715"/>
      <c r="S42" s="715"/>
      <c r="W42" s="887"/>
      <c r="Z42" s="860" t="s">
        <v>444</v>
      </c>
      <c r="AA42" s="886" t="s">
        <v>540</v>
      </c>
      <c r="AB42" s="886">
        <v>28</v>
      </c>
      <c r="AC42" s="848">
        <v>1.7</v>
      </c>
      <c r="AD42" s="848">
        <v>6</v>
      </c>
      <c r="AE42" s="848">
        <v>3.8</v>
      </c>
      <c r="AF42" s="848">
        <v>2.5</v>
      </c>
      <c r="AG42" s="848">
        <v>1.5</v>
      </c>
      <c r="AH42" s="848">
        <v>1.7</v>
      </c>
    </row>
    <row r="43" spans="1:38" ht="16.5" customHeight="1" x14ac:dyDescent="0.25">
      <c r="D43" s="509" t="s">
        <v>541</v>
      </c>
      <c r="H43" s="527"/>
      <c r="L43" s="423">
        <f>IF(OR($A$1&lt;1,$A$1&gt;7),0,HLOOKUP($A$1,TABLE,AB27+1))</f>
        <v>0.2</v>
      </c>
      <c r="N43" s="414" t="s">
        <v>12</v>
      </c>
      <c r="P43" s="714">
        <f>IF(ISTEXT(L43),"   N/A",ABS(L43-H43))</f>
        <v>0.2</v>
      </c>
      <c r="R43" s="647"/>
      <c r="S43" s="647"/>
      <c r="W43" s="887"/>
      <c r="Z43" s="860" t="s">
        <v>444</v>
      </c>
      <c r="AA43" s="844" t="s">
        <v>493</v>
      </c>
      <c r="AB43" s="886">
        <v>29</v>
      </c>
      <c r="AC43" s="848">
        <v>0.6</v>
      </c>
      <c r="AD43" s="848">
        <v>1.4</v>
      </c>
      <c r="AE43" s="848">
        <v>2.2000000000000002</v>
      </c>
      <c r="AF43" s="848">
        <v>2.1</v>
      </c>
      <c r="AG43" s="848">
        <v>1.6</v>
      </c>
      <c r="AH43" s="848">
        <v>2</v>
      </c>
    </row>
    <row r="44" spans="1:38" ht="16.5" customHeight="1" x14ac:dyDescent="0.25">
      <c r="D44" s="509"/>
      <c r="R44" s="715"/>
      <c r="S44" s="715"/>
      <c r="W44" s="887"/>
      <c r="Y44" s="888"/>
      <c r="Z44" s="860" t="s">
        <v>444</v>
      </c>
      <c r="AA44" s="844" t="s">
        <v>435</v>
      </c>
      <c r="AB44" s="886">
        <v>30</v>
      </c>
      <c r="AC44" s="856">
        <v>4.5</v>
      </c>
      <c r="AD44" s="848">
        <v>18.399999999999999</v>
      </c>
      <c r="AE44" s="848">
        <v>20.6</v>
      </c>
      <c r="AF44" s="848">
        <v>17.2</v>
      </c>
      <c r="AG44" s="848">
        <v>16.399999999999999</v>
      </c>
      <c r="AH44" s="848">
        <v>17.600000000000001</v>
      </c>
    </row>
    <row r="45" spans="1:38" ht="16.5" customHeight="1" x14ac:dyDescent="0.25">
      <c r="D45" s="509" t="s">
        <v>540</v>
      </c>
      <c r="H45" s="527"/>
      <c r="L45" s="423">
        <f>IF(OR($A$1&lt;1,$A$1&gt;7),0,HLOOKUP($A$1,TABLE,AB28+1))</f>
        <v>0.3</v>
      </c>
      <c r="N45" s="414" t="s">
        <v>12</v>
      </c>
      <c r="P45" s="714">
        <f>IF(ISTEXT(L45),"   N/A",ABS(L45-H45))</f>
        <v>0.3</v>
      </c>
      <c r="R45" s="647"/>
      <c r="S45" s="647"/>
      <c r="W45" s="887"/>
      <c r="Y45" s="888"/>
      <c r="Z45" s="860" t="s">
        <v>444</v>
      </c>
      <c r="AA45" s="844" t="s">
        <v>494</v>
      </c>
      <c r="AB45" s="886">
        <v>31</v>
      </c>
      <c r="AC45" s="856" t="s">
        <v>15</v>
      </c>
      <c r="AD45" s="848">
        <v>0.7</v>
      </c>
      <c r="AE45" s="848">
        <v>12.5</v>
      </c>
      <c r="AF45" s="848">
        <v>18</v>
      </c>
      <c r="AG45" s="848">
        <v>4.5999999999999996</v>
      </c>
      <c r="AH45" s="848">
        <v>2.7</v>
      </c>
    </row>
    <row r="46" spans="1:38" ht="16.5" customHeight="1" x14ac:dyDescent="0.25">
      <c r="D46" s="509"/>
      <c r="R46" s="715"/>
      <c r="S46" s="715"/>
      <c r="W46" s="887"/>
      <c r="Z46" s="894"/>
      <c r="AA46" s="895"/>
      <c r="AB46" s="888"/>
      <c r="AC46" s="896"/>
      <c r="AD46" s="896"/>
      <c r="AE46" s="896"/>
      <c r="AF46" s="896"/>
      <c r="AG46" s="896"/>
      <c r="AH46" s="896"/>
    </row>
    <row r="47" spans="1:38" ht="16.5" customHeight="1" x14ac:dyDescent="0.25">
      <c r="D47" s="509" t="s">
        <v>492</v>
      </c>
      <c r="H47" s="527"/>
      <c r="L47" s="423">
        <f>IF(OR($A$1&lt;1,$A$1&gt;7),0,HLOOKUP($A$1,TABLE,AB29+1))</f>
        <v>0.4</v>
      </c>
      <c r="N47" s="414" t="s">
        <v>12</v>
      </c>
      <c r="P47" s="714">
        <f>IF(ISTEXT(L47),"   N/A",ABS(L47-H47))</f>
        <v>0.4</v>
      </c>
      <c r="R47" s="647"/>
      <c r="S47" s="647"/>
      <c r="W47" s="887"/>
      <c r="Z47" s="894"/>
      <c r="AA47" s="895"/>
      <c r="AB47" s="888"/>
      <c r="AC47" s="896"/>
      <c r="AD47" s="896"/>
      <c r="AE47" s="896"/>
      <c r="AF47" s="896"/>
      <c r="AG47" s="896"/>
      <c r="AH47" s="896"/>
    </row>
    <row r="48" spans="1:38" ht="16.5" customHeight="1" x14ac:dyDescent="0.25">
      <c r="D48" s="509"/>
      <c r="R48" s="715"/>
      <c r="S48" s="715"/>
      <c r="W48" s="887"/>
      <c r="Z48" s="894"/>
      <c r="AA48" s="895"/>
      <c r="AB48" s="888"/>
      <c r="AC48" s="896"/>
      <c r="AD48" s="896"/>
      <c r="AE48" s="896"/>
      <c r="AF48" s="896"/>
      <c r="AG48" s="896"/>
      <c r="AH48" s="896"/>
    </row>
    <row r="49" spans="4:34" ht="16.5" customHeight="1" x14ac:dyDescent="0.25">
      <c r="D49" s="509" t="s">
        <v>435</v>
      </c>
      <c r="H49" s="527"/>
      <c r="L49" s="423">
        <f>IF(OR($A$1&lt;1,$A$1&gt;7),0,HLOOKUP($A$1,TABLE,AB30+1))</f>
        <v>0.3</v>
      </c>
      <c r="N49" s="414" t="s">
        <v>12</v>
      </c>
      <c r="P49" s="714">
        <f>IF(ISTEXT(L49),"   N/A",ABS(L49-H49))</f>
        <v>0.3</v>
      </c>
      <c r="R49" s="647"/>
      <c r="S49" s="647"/>
      <c r="W49" s="887"/>
      <c r="Z49" s="894"/>
      <c r="AA49" s="895"/>
      <c r="AB49" s="888"/>
      <c r="AC49" s="896"/>
      <c r="AD49" s="896"/>
      <c r="AE49" s="896"/>
      <c r="AF49" s="896"/>
      <c r="AG49" s="896"/>
      <c r="AH49" s="896"/>
    </row>
    <row r="50" spans="4:34" ht="16.5" customHeight="1" x14ac:dyDescent="0.25">
      <c r="D50" s="509"/>
      <c r="R50" s="715"/>
      <c r="S50" s="715"/>
      <c r="W50" s="887"/>
      <c r="Z50" s="894"/>
      <c r="AA50" s="897"/>
      <c r="AB50" s="888"/>
      <c r="AC50" s="896"/>
      <c r="AD50" s="896"/>
      <c r="AE50" s="896"/>
      <c r="AF50" s="896"/>
      <c r="AG50" s="896"/>
      <c r="AH50" s="896"/>
    </row>
    <row r="51" spans="4:34" ht="16.5" customHeight="1" x14ac:dyDescent="0.25">
      <c r="D51" s="509" t="s">
        <v>491</v>
      </c>
      <c r="H51" s="527"/>
      <c r="L51" s="423" t="str">
        <f>IF(OR($A$1&lt;1,$A$1&gt;7),0,HLOOKUP($A$1,TABLE,AB31+1))</f>
        <v>*</v>
      </c>
      <c r="N51" s="414" t="s">
        <v>12</v>
      </c>
      <c r="P51" s="714" t="str">
        <f>IF(ISTEXT(L51),"   N/A",ABS(L51-H51))</f>
        <v xml:space="preserve">   N/A</v>
      </c>
      <c r="R51" s="647"/>
      <c r="S51" s="647"/>
      <c r="W51" s="887"/>
      <c r="Z51" s="894"/>
      <c r="AA51" s="895"/>
      <c r="AB51" s="888"/>
      <c r="AC51" s="896"/>
      <c r="AD51" s="896"/>
      <c r="AE51" s="896"/>
      <c r="AF51" s="896"/>
      <c r="AG51" s="896"/>
      <c r="AH51" s="896"/>
    </row>
    <row r="52" spans="4:34" ht="16.5" customHeight="1" x14ac:dyDescent="0.25">
      <c r="D52" s="509"/>
      <c r="R52" s="715"/>
      <c r="S52" s="715"/>
      <c r="W52" s="887"/>
      <c r="Z52" s="894"/>
      <c r="AA52" s="895"/>
      <c r="AB52" s="888"/>
      <c r="AC52" s="896"/>
      <c r="AD52" s="896"/>
      <c r="AE52" s="896"/>
      <c r="AF52" s="896"/>
      <c r="AG52" s="896"/>
      <c r="AH52" s="896"/>
    </row>
    <row r="53" spans="4:34" ht="16.5" customHeight="1" x14ac:dyDescent="0.25">
      <c r="D53" s="402" t="s">
        <v>436</v>
      </c>
      <c r="R53" s="715"/>
      <c r="S53" s="715"/>
      <c r="W53" s="887"/>
      <c r="Z53" s="894"/>
      <c r="AA53" s="895"/>
      <c r="AB53" s="888"/>
      <c r="AC53" s="896"/>
      <c r="AD53" s="896"/>
      <c r="AE53" s="896"/>
      <c r="AF53" s="896"/>
      <c r="AG53" s="896"/>
      <c r="AH53" s="896"/>
    </row>
    <row r="54" spans="4:34" ht="16.5" customHeight="1" x14ac:dyDescent="0.25">
      <c r="R54" s="715"/>
      <c r="S54" s="715"/>
      <c r="W54" s="887"/>
      <c r="Z54" s="894"/>
      <c r="AA54" s="895"/>
      <c r="AB54" s="888"/>
      <c r="AC54" s="896"/>
      <c r="AD54" s="896"/>
      <c r="AE54" s="896"/>
      <c r="AF54" s="896"/>
      <c r="AG54" s="896"/>
      <c r="AH54" s="896"/>
    </row>
    <row r="55" spans="4:34" ht="16.5" customHeight="1" x14ac:dyDescent="0.25">
      <c r="D55" s="509" t="s">
        <v>434</v>
      </c>
      <c r="G55" s="402" t="s">
        <v>19</v>
      </c>
      <c r="H55" s="260">
        <v>0</v>
      </c>
      <c r="L55" s="423">
        <f>IF(OR($A$1&lt;1,$A$1&gt;7),0,HLOOKUP($A$1,TABLE,AB32+1))</f>
        <v>351633</v>
      </c>
      <c r="N55" s="414" t="s">
        <v>12</v>
      </c>
      <c r="P55" s="714">
        <f>IF(ISTEXT(L55),"   N/A",ABS(L55-H55))</f>
        <v>351633</v>
      </c>
      <c r="R55" s="647"/>
      <c r="S55" s="647"/>
      <c r="W55" s="887"/>
      <c r="Z55" s="894"/>
      <c r="AA55" s="895"/>
      <c r="AB55" s="888"/>
      <c r="AC55" s="896"/>
      <c r="AD55" s="896"/>
      <c r="AE55" s="896"/>
      <c r="AF55" s="896"/>
      <c r="AG55" s="896"/>
      <c r="AH55" s="896"/>
    </row>
    <row r="56" spans="4:34" ht="16.5" customHeight="1" x14ac:dyDescent="0.25">
      <c r="D56" s="509"/>
      <c r="R56" s="715"/>
      <c r="S56" s="715"/>
      <c r="W56" s="887"/>
      <c r="Z56" s="894"/>
      <c r="AA56" s="895"/>
      <c r="AB56" s="888"/>
      <c r="AC56" s="896"/>
      <c r="AD56" s="896"/>
      <c r="AE56" s="896"/>
      <c r="AF56" s="896"/>
      <c r="AG56" s="896"/>
      <c r="AH56" s="896"/>
    </row>
    <row r="57" spans="4:34" ht="16.5" customHeight="1" x14ac:dyDescent="0.25">
      <c r="D57" s="509" t="s">
        <v>158</v>
      </c>
      <c r="G57" s="402" t="s">
        <v>19</v>
      </c>
      <c r="H57" s="260">
        <v>0</v>
      </c>
      <c r="L57" s="423">
        <f>IF(OR($A$1&lt;1,$A$1&gt;7),0,HLOOKUP($A$1,TABLE,AB33+1))</f>
        <v>276243</v>
      </c>
      <c r="N57" s="414" t="s">
        <v>12</v>
      </c>
      <c r="P57" s="714">
        <f>IF(ISTEXT(L57),"   N/A",ABS(L57-H57))</f>
        <v>276243</v>
      </c>
      <c r="R57" s="647"/>
      <c r="S57" s="647"/>
      <c r="W57" s="887"/>
      <c r="Z57" s="894"/>
      <c r="AA57" s="897"/>
      <c r="AB57" s="888"/>
      <c r="AC57" s="896"/>
      <c r="AD57" s="896"/>
      <c r="AE57" s="896"/>
      <c r="AF57" s="896"/>
      <c r="AG57" s="896"/>
      <c r="AH57" s="896"/>
    </row>
    <row r="58" spans="4:34" ht="16.5" customHeight="1" x14ac:dyDescent="0.25">
      <c r="D58" s="509"/>
      <c r="R58" s="715"/>
      <c r="S58" s="715"/>
      <c r="W58" s="887"/>
      <c r="Z58" s="894"/>
      <c r="AA58" s="895"/>
      <c r="AB58" s="888"/>
      <c r="AC58" s="896"/>
      <c r="AD58" s="896"/>
      <c r="AE58" s="896"/>
      <c r="AF58" s="896"/>
      <c r="AG58" s="896"/>
      <c r="AH58" s="896"/>
    </row>
    <row r="59" spans="4:34" ht="16.5" customHeight="1" x14ac:dyDescent="0.25">
      <c r="D59" s="509" t="s">
        <v>541</v>
      </c>
      <c r="G59" s="402" t="s">
        <v>19</v>
      </c>
      <c r="H59" s="260">
        <v>0</v>
      </c>
      <c r="L59" s="423">
        <f>IF(OR($A$1&lt;1,$A$1&gt;7),0,HLOOKUP($A$1,TABLE,AB34+1))</f>
        <v>2395876</v>
      </c>
      <c r="N59" s="414" t="s">
        <v>12</v>
      </c>
      <c r="P59" s="714">
        <f>IF(ISTEXT(L59),"   N/A",ABS(L59-H59))</f>
        <v>2395876</v>
      </c>
      <c r="R59" s="647"/>
      <c r="S59" s="647"/>
      <c r="W59" s="887"/>
      <c r="Z59" s="894"/>
      <c r="AA59" s="895"/>
      <c r="AB59" s="888"/>
      <c r="AC59" s="896"/>
      <c r="AD59" s="896"/>
      <c r="AE59" s="896"/>
      <c r="AF59" s="896"/>
      <c r="AG59" s="896"/>
      <c r="AH59" s="896"/>
    </row>
    <row r="60" spans="4:34" ht="16.5" customHeight="1" x14ac:dyDescent="0.25">
      <c r="D60" s="509"/>
      <c r="R60" s="715"/>
      <c r="S60" s="715"/>
      <c r="W60" s="887"/>
      <c r="Z60" s="894"/>
      <c r="AA60" s="895"/>
      <c r="AB60" s="888"/>
      <c r="AC60" s="896"/>
      <c r="AD60" s="896"/>
      <c r="AE60" s="896"/>
      <c r="AF60" s="896"/>
      <c r="AG60" s="896"/>
      <c r="AH60" s="896"/>
    </row>
    <row r="61" spans="4:34" ht="16.5" customHeight="1" x14ac:dyDescent="0.25">
      <c r="D61" s="509" t="s">
        <v>540</v>
      </c>
      <c r="G61" s="402" t="s">
        <v>19</v>
      </c>
      <c r="H61" s="260">
        <v>0</v>
      </c>
      <c r="L61" s="423">
        <f>IF(OR($A$1&lt;1,$A$1&gt;7),0,HLOOKUP($A$1,TABLE,AB35+1))</f>
        <v>1311838</v>
      </c>
      <c r="N61" s="414" t="s">
        <v>12</v>
      </c>
      <c r="P61" s="714">
        <f>IF(ISTEXT(L61),"   N/A",ABS(L61-H61))</f>
        <v>1311838</v>
      </c>
      <c r="R61" s="647"/>
      <c r="S61" s="647"/>
      <c r="W61" s="887"/>
      <c r="Z61" s="894"/>
      <c r="AA61" s="895"/>
      <c r="AB61" s="888"/>
      <c r="AC61" s="896"/>
      <c r="AD61" s="896"/>
      <c r="AE61" s="896"/>
      <c r="AF61" s="896"/>
      <c r="AG61" s="896"/>
      <c r="AH61" s="896"/>
    </row>
    <row r="62" spans="4:34" ht="16.5" customHeight="1" x14ac:dyDescent="0.25">
      <c r="D62" s="509"/>
      <c r="R62" s="715"/>
      <c r="S62" s="715"/>
      <c r="W62" s="887"/>
      <c r="Z62" s="860"/>
      <c r="AA62" s="844"/>
      <c r="AC62" s="856"/>
      <c r="AD62" s="856"/>
      <c r="AE62" s="856"/>
      <c r="AF62" s="856"/>
      <c r="AG62" s="856"/>
      <c r="AH62" s="856"/>
    </row>
    <row r="63" spans="4:34" ht="16.5" customHeight="1" x14ac:dyDescent="0.25">
      <c r="D63" s="509" t="s">
        <v>492</v>
      </c>
      <c r="G63" s="402" t="s">
        <v>19</v>
      </c>
      <c r="H63" s="260">
        <v>0</v>
      </c>
      <c r="L63" s="423">
        <f>IF(OR($A$1&lt;1,$A$1&gt;7),0,HLOOKUP($A$1,TABLE,AB36+1))</f>
        <v>1951878</v>
      </c>
      <c r="N63" s="414" t="s">
        <v>12</v>
      </c>
      <c r="P63" s="714">
        <f>IF(ISTEXT(L63),"   N/A",ABS(L63-H63))</f>
        <v>1951878</v>
      </c>
      <c r="R63" s="647"/>
      <c r="S63" s="647"/>
      <c r="W63" s="887"/>
      <c r="Z63" s="860"/>
      <c r="AA63" s="844"/>
      <c r="AC63" s="856"/>
      <c r="AD63" s="856"/>
      <c r="AE63" s="856"/>
      <c r="AF63" s="856"/>
      <c r="AG63" s="856"/>
      <c r="AH63" s="856"/>
    </row>
    <row r="64" spans="4:34" ht="16.5" customHeight="1" x14ac:dyDescent="0.25">
      <c r="D64" s="509"/>
      <c r="R64" s="715"/>
      <c r="S64" s="715"/>
      <c r="W64" s="887"/>
      <c r="Z64" s="860"/>
      <c r="AA64" s="844"/>
      <c r="AC64" s="886"/>
      <c r="AD64" s="886"/>
      <c r="AE64" s="886"/>
      <c r="AF64" s="886"/>
      <c r="AG64" s="886"/>
      <c r="AH64" s="886"/>
    </row>
    <row r="65" spans="4:34" ht="16.5" customHeight="1" x14ac:dyDescent="0.25">
      <c r="D65" s="509" t="s">
        <v>435</v>
      </c>
      <c r="G65" s="402" t="s">
        <v>19</v>
      </c>
      <c r="H65" s="260">
        <v>0</v>
      </c>
      <c r="L65" s="423">
        <f>IF(OR($A$1&lt;1,$A$1&gt;7),0,HLOOKUP($A$1,TABLE,AB37+1))</f>
        <v>561325</v>
      </c>
      <c r="N65" s="414" t="s">
        <v>12</v>
      </c>
      <c r="P65" s="714">
        <f>IF(ISTEXT(L65),"   N/A",ABS(L65-H65))</f>
        <v>561325</v>
      </c>
      <c r="R65" s="647"/>
      <c r="S65" s="647"/>
      <c r="W65" s="887"/>
      <c r="Z65" s="860"/>
      <c r="AA65" s="844"/>
      <c r="AD65" s="856"/>
      <c r="AE65" s="856"/>
      <c r="AF65" s="856"/>
      <c r="AG65" s="856"/>
      <c r="AH65" s="856"/>
    </row>
    <row r="66" spans="4:34" ht="16.5" customHeight="1" x14ac:dyDescent="0.25">
      <c r="D66" s="509"/>
      <c r="R66" s="715"/>
      <c r="S66" s="715"/>
      <c r="W66" s="887"/>
      <c r="Z66" s="860"/>
      <c r="AA66" s="844"/>
      <c r="AD66" s="856"/>
      <c r="AE66" s="856"/>
      <c r="AF66" s="856"/>
      <c r="AG66" s="856"/>
      <c r="AH66" s="856"/>
    </row>
    <row r="67" spans="4:34" ht="16.5" customHeight="1" x14ac:dyDescent="0.25">
      <c r="D67" s="509" t="s">
        <v>491</v>
      </c>
      <c r="G67" s="402" t="s">
        <v>19</v>
      </c>
      <c r="H67" s="260">
        <v>0</v>
      </c>
      <c r="L67" s="423" t="str">
        <f>IF(OR($A$1&lt;1,$A$1&gt;7),0,HLOOKUP($A$1,TABLE,AB38+1))</f>
        <v>*</v>
      </c>
      <c r="N67" s="414" t="s">
        <v>12</v>
      </c>
      <c r="P67" s="714" t="str">
        <f>IF(ISTEXT(L67),"   N/A",ABS(L67-H67))</f>
        <v xml:space="preserve">   N/A</v>
      </c>
      <c r="R67" s="647"/>
      <c r="S67" s="647"/>
      <c r="W67" s="887"/>
      <c r="Z67" s="860"/>
      <c r="AA67" s="844"/>
      <c r="AD67" s="856"/>
      <c r="AE67" s="856"/>
      <c r="AF67" s="856"/>
      <c r="AG67" s="856"/>
      <c r="AH67" s="856"/>
    </row>
    <row r="68" spans="4:34" ht="16.5" customHeight="1" x14ac:dyDescent="0.25">
      <c r="D68" s="509"/>
      <c r="R68" s="715"/>
      <c r="S68" s="715"/>
      <c r="W68" s="887"/>
      <c r="Z68" s="860"/>
      <c r="AA68" s="844"/>
      <c r="AD68" s="856"/>
      <c r="AE68" s="856"/>
      <c r="AF68" s="856"/>
      <c r="AG68" s="856"/>
      <c r="AH68" s="856"/>
    </row>
    <row r="69" spans="4:34" ht="16.5" customHeight="1" x14ac:dyDescent="0.25">
      <c r="D69" s="402" t="s">
        <v>437</v>
      </c>
      <c r="R69" s="715"/>
      <c r="S69" s="715"/>
      <c r="W69" s="887"/>
      <c r="Z69" s="860"/>
      <c r="AA69" s="844"/>
      <c r="AD69" s="856"/>
      <c r="AE69" s="856"/>
      <c r="AF69" s="856"/>
      <c r="AG69" s="856"/>
      <c r="AH69" s="856"/>
    </row>
    <row r="70" spans="4:34" ht="16.5" customHeight="1" x14ac:dyDescent="0.25">
      <c r="R70" s="715"/>
      <c r="S70" s="715"/>
      <c r="W70" s="887"/>
      <c r="Z70" s="860"/>
      <c r="AA70" s="844"/>
      <c r="AD70" s="856"/>
      <c r="AE70" s="856"/>
      <c r="AF70" s="856"/>
      <c r="AG70" s="856"/>
      <c r="AH70" s="856"/>
    </row>
    <row r="71" spans="4:34" ht="16.5" customHeight="1" x14ac:dyDescent="0.25">
      <c r="D71" s="509" t="s">
        <v>434</v>
      </c>
      <c r="H71" s="260">
        <v>0</v>
      </c>
      <c r="I71" s="402" t="s">
        <v>11</v>
      </c>
      <c r="L71" s="424">
        <f>IF(OR($A$1&lt;1,$A$1&gt;7),0,HLOOKUP($A$1,TABLE,AB39+1))</f>
        <v>29.8</v>
      </c>
      <c r="N71" s="414" t="s">
        <v>12</v>
      </c>
      <c r="P71" s="714">
        <f>IF(ISTEXT(L71),"   N/A",ABS(L71-H71))</f>
        <v>29.8</v>
      </c>
      <c r="R71" s="647"/>
      <c r="S71" s="647"/>
      <c r="W71" s="887"/>
      <c r="Z71" s="860"/>
      <c r="AA71" s="844"/>
      <c r="AD71" s="856"/>
      <c r="AE71" s="856"/>
      <c r="AF71" s="856"/>
      <c r="AG71" s="856"/>
      <c r="AH71" s="856"/>
    </row>
    <row r="72" spans="4:34" ht="16.5" customHeight="1" x14ac:dyDescent="0.25">
      <c r="D72" s="509"/>
      <c r="R72" s="715"/>
      <c r="S72" s="715"/>
      <c r="W72" s="887"/>
      <c r="Z72" s="860"/>
      <c r="AA72" s="844"/>
      <c r="AD72" s="856"/>
      <c r="AE72" s="856"/>
      <c r="AF72" s="856"/>
      <c r="AG72" s="856"/>
      <c r="AH72" s="856"/>
    </row>
    <row r="73" spans="4:34" ht="16.5" customHeight="1" x14ac:dyDescent="0.25">
      <c r="D73" s="509" t="s">
        <v>158</v>
      </c>
      <c r="H73" s="260">
        <v>0</v>
      </c>
      <c r="I73" s="402" t="s">
        <v>11</v>
      </c>
      <c r="L73" s="423">
        <f>IF(OR($A$1&lt;1,$A$1&gt;7),0,HLOOKUP($A$1,TABLE,AB40+1))</f>
        <v>20.3</v>
      </c>
      <c r="N73" s="414" t="s">
        <v>12</v>
      </c>
      <c r="P73" s="714">
        <f>IF(ISTEXT(L73),"   N/A",ABS(L73-H73))</f>
        <v>20.3</v>
      </c>
      <c r="R73" s="647"/>
      <c r="S73" s="647"/>
      <c r="Z73" s="860"/>
      <c r="AA73" s="844"/>
      <c r="AD73" s="856"/>
      <c r="AE73" s="856"/>
      <c r="AF73" s="856"/>
      <c r="AG73" s="856"/>
      <c r="AH73" s="856"/>
    </row>
    <row r="74" spans="4:34" ht="16.5" customHeight="1" x14ac:dyDescent="0.25">
      <c r="D74" s="509"/>
      <c r="R74" s="715"/>
      <c r="S74" s="715"/>
      <c r="Z74" s="860"/>
      <c r="AA74" s="844"/>
      <c r="AD74" s="856"/>
      <c r="AE74" s="856"/>
      <c r="AF74" s="856"/>
      <c r="AG74" s="856"/>
      <c r="AH74" s="856"/>
    </row>
    <row r="75" spans="4:34" ht="16.5" customHeight="1" x14ac:dyDescent="0.25">
      <c r="D75" s="509" t="s">
        <v>541</v>
      </c>
      <c r="H75" s="260">
        <v>0</v>
      </c>
      <c r="I75" s="402" t="s">
        <v>11</v>
      </c>
      <c r="L75" s="423">
        <f>IF(OR($A$1&lt;1,$A$1&gt;7),0,HLOOKUP($A$1,TABLE,AB41+1))</f>
        <v>1</v>
      </c>
      <c r="N75" s="414" t="s">
        <v>12</v>
      </c>
      <c r="P75" s="714">
        <f>IF(ISTEXT(L75),"   N/A",ABS(L75-H75))</f>
        <v>1</v>
      </c>
      <c r="R75" s="647"/>
      <c r="S75" s="647"/>
      <c r="Z75" s="860"/>
      <c r="AA75" s="844"/>
      <c r="AD75" s="856"/>
      <c r="AE75" s="856"/>
      <c r="AF75" s="856"/>
      <c r="AG75" s="856"/>
      <c r="AH75" s="856"/>
    </row>
    <row r="76" spans="4:34" ht="16.5" customHeight="1" x14ac:dyDescent="0.25">
      <c r="D76" s="509"/>
      <c r="R76" s="715"/>
      <c r="S76" s="715"/>
      <c r="Z76" s="860"/>
      <c r="AA76" s="844"/>
      <c r="AD76" s="856"/>
      <c r="AE76" s="856"/>
      <c r="AF76" s="856"/>
      <c r="AG76" s="856"/>
      <c r="AH76" s="856"/>
    </row>
    <row r="77" spans="4:34" ht="16.5" customHeight="1" x14ac:dyDescent="0.25">
      <c r="D77" s="509" t="s">
        <v>540</v>
      </c>
      <c r="H77" s="260">
        <v>0</v>
      </c>
      <c r="I77" s="402" t="s">
        <v>11</v>
      </c>
      <c r="L77" s="423">
        <f>IF(OR($A$1&lt;1,$A$1&gt;7),0,HLOOKUP($A$1,TABLE,AB42+1))</f>
        <v>1.7</v>
      </c>
      <c r="N77" s="414" t="s">
        <v>12</v>
      </c>
      <c r="P77" s="714">
        <f>IF(ISTEXT(L77),"   N/A",ABS(L77-H77))</f>
        <v>1.7</v>
      </c>
      <c r="R77" s="647"/>
      <c r="S77" s="647"/>
    </row>
    <row r="78" spans="4:34" ht="16.5" customHeight="1" x14ac:dyDescent="0.25">
      <c r="D78" s="509"/>
      <c r="R78" s="715"/>
      <c r="S78" s="715"/>
    </row>
    <row r="79" spans="4:34" ht="16.5" customHeight="1" x14ac:dyDescent="0.25">
      <c r="D79" s="509" t="s">
        <v>492</v>
      </c>
      <c r="H79" s="260">
        <v>0</v>
      </c>
      <c r="I79" s="402" t="s">
        <v>11</v>
      </c>
      <c r="L79" s="423">
        <f>IF(OR($A$1&lt;1,$A$1&gt;7),0,HLOOKUP($A$1,TABLE,AB43+1))</f>
        <v>0.6</v>
      </c>
      <c r="N79" s="414" t="s">
        <v>12</v>
      </c>
      <c r="P79" s="714">
        <f>IF(ISTEXT(L79),"   N/A",ABS(L79-H79))</f>
        <v>0.6</v>
      </c>
      <c r="R79" s="647"/>
      <c r="S79" s="647"/>
    </row>
    <row r="80" spans="4:34" ht="16.5" customHeight="1" x14ac:dyDescent="0.25">
      <c r="D80" s="509"/>
      <c r="H80" s="522"/>
      <c r="L80" s="423"/>
      <c r="N80" s="414"/>
      <c r="P80" s="714"/>
      <c r="R80" s="668"/>
      <c r="S80" s="668"/>
    </row>
    <row r="81" spans="4:19" ht="16.5" customHeight="1" x14ac:dyDescent="0.25">
      <c r="D81" s="509" t="s">
        <v>435</v>
      </c>
      <c r="H81" s="260">
        <v>0</v>
      </c>
      <c r="I81" s="402" t="s">
        <v>11</v>
      </c>
      <c r="L81" s="423">
        <f>IF(OR($A$1&lt;1,$A$1&gt;7),0,HLOOKUP($A$1,TABLE,AB44+1))</f>
        <v>4.5</v>
      </c>
      <c r="N81" s="414" t="s">
        <v>12</v>
      </c>
      <c r="P81" s="714">
        <f>IF(ISTEXT(L81),"   N/A",ABS(L81-H81))</f>
        <v>4.5</v>
      </c>
      <c r="R81" s="647"/>
      <c r="S81" s="647"/>
    </row>
    <row r="82" spans="4:19" ht="16.5" customHeight="1" x14ac:dyDescent="0.25">
      <c r="D82" s="509"/>
      <c r="H82" s="522"/>
      <c r="L82" s="423"/>
      <c r="N82" s="414"/>
      <c r="P82" s="714"/>
      <c r="R82" s="668"/>
      <c r="S82" s="668"/>
    </row>
    <row r="83" spans="4:19" ht="16.5" customHeight="1" x14ac:dyDescent="0.25">
      <c r="D83" s="509" t="s">
        <v>491</v>
      </c>
      <c r="H83" s="260">
        <v>0</v>
      </c>
      <c r="I83" s="402" t="s">
        <v>11</v>
      </c>
      <c r="L83" s="423" t="str">
        <f>IF(OR($A$1&lt;1,$A$1&gt;7),0,HLOOKUP($A$1,TABLE,AB45+1))</f>
        <v>*</v>
      </c>
      <c r="N83" s="414" t="s">
        <v>12</v>
      </c>
      <c r="P83" s="714" t="str">
        <f>IF(ISTEXT(L83),"   N/A",ABS(L83-H83))</f>
        <v xml:space="preserve">   N/A</v>
      </c>
      <c r="R83" s="647"/>
      <c r="S83" s="647"/>
    </row>
    <row r="84" spans="4:19" ht="16.5" customHeight="1" x14ac:dyDescent="0.25">
      <c r="D84" s="509"/>
      <c r="H84" s="522"/>
      <c r="L84" s="423"/>
      <c r="N84" s="414"/>
      <c r="P84" s="714"/>
      <c r="R84" s="668"/>
      <c r="S84" s="668"/>
    </row>
    <row r="144" ht="12" customHeight="1" x14ac:dyDescent="0.25"/>
    <row r="145" ht="21.75" customHeight="1" x14ac:dyDescent="0.25"/>
  </sheetData>
  <sheetProtection algorithmName="SHA-512" hashValue="exKGDWifM3xZrP6Sa23XMvu4imZAHY9ERML2nhFo1sWsSWABmOencPfiN6X/9Bp0XAEkFVXYYEHWYLvTlYnkRg==" saltValue="UV462ShlXHXQ0QxDTIeXOw==" spinCount="100000" sheet="1" objects="1" scenarios="1"/>
  <mergeCells count="4">
    <mergeCell ref="E3:M3"/>
    <mergeCell ref="O3:Q3"/>
    <mergeCell ref="L9:N9"/>
    <mergeCell ref="R10:S10"/>
  </mergeCells>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34"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theme="6"/>
  </sheetPr>
  <dimension ref="A1:AS158"/>
  <sheetViews>
    <sheetView showGridLines="0" zoomScale="90" zoomScaleNormal="90" zoomScalePageLayoutView="85" workbookViewId="0">
      <pane xSplit="1" ySplit="11" topLeftCell="B12" activePane="bottomRight" state="frozen"/>
      <selection activeCell="B12" sqref="B12"/>
      <selection pane="topRight" activeCell="B12" sqref="B12"/>
      <selection pane="bottomLeft" activeCell="B12" sqref="B12"/>
      <selection pane="bottomRight" activeCell="H17" sqref="H17"/>
    </sheetView>
  </sheetViews>
  <sheetFormatPr defaultColWidth="12.42578125" defaultRowHeight="16.5" customHeight="1" x14ac:dyDescent="0.25"/>
  <cols>
    <col min="1" max="1" width="6.140625" style="402" customWidth="1"/>
    <col min="2" max="3" width="2.28515625" style="402" customWidth="1"/>
    <col min="4" max="4" width="11.42578125" style="402" customWidth="1"/>
    <col min="5" max="5" width="25.42578125" style="402" customWidth="1"/>
    <col min="6" max="6" width="4.42578125" style="402" customWidth="1"/>
    <col min="7" max="7" width="2.28515625" style="402" customWidth="1"/>
    <col min="8" max="8" width="19.42578125" style="402" customWidth="1"/>
    <col min="9" max="9" width="2.28515625" style="402" customWidth="1"/>
    <col min="10" max="10" width="8.7109375" style="402" customWidth="1"/>
    <col min="11" max="11" width="3.42578125" style="402" customWidth="1"/>
    <col min="12" max="12" width="14.7109375" style="402" customWidth="1"/>
    <col min="13" max="13" width="2.28515625" style="402" customWidth="1"/>
    <col min="14" max="14" width="14.7109375" style="402" customWidth="1"/>
    <col min="15" max="15" width="2.28515625" style="402" customWidth="1"/>
    <col min="16" max="16" width="13.85546875" style="713" customWidth="1"/>
    <col min="17" max="17" width="2.28515625" style="713" customWidth="1"/>
    <col min="18" max="18" width="12.42578125" style="713" customWidth="1"/>
    <col min="19" max="19" width="32" style="713" customWidth="1"/>
    <col min="20" max="20" width="12.42578125" style="402"/>
    <col min="21" max="21" width="8.7109375" style="402" customWidth="1"/>
    <col min="22" max="22" width="11.28515625" style="886" customWidth="1"/>
    <col min="23" max="23" width="9.42578125" style="886" customWidth="1"/>
    <col min="24" max="24" width="4" style="886" customWidth="1"/>
    <col min="25" max="25" width="6.140625" style="886" customWidth="1"/>
    <col min="26" max="26" width="31.28515625" style="886" customWidth="1"/>
    <col min="27" max="27" width="11.7109375" style="886" customWidth="1"/>
    <col min="28" max="28" width="4" style="886" customWidth="1"/>
    <col min="29" max="34" width="14" style="848" customWidth="1"/>
    <col min="35" max="35" width="2.28515625" style="402" customWidth="1"/>
    <col min="36" max="36" width="10.85546875" style="402" customWidth="1"/>
    <col min="37" max="37" width="1.28515625" style="402" customWidth="1"/>
    <col min="38" max="16384" width="12.42578125" style="402"/>
  </cols>
  <sheetData>
    <row r="1" spans="1:45" s="390" customFormat="1" ht="18.75" customHeight="1" x14ac:dyDescent="0.3">
      <c r="A1" s="612">
        <f>rev_code</f>
        <v>1</v>
      </c>
      <c r="B1" s="591"/>
      <c r="C1" s="592"/>
      <c r="D1" s="593" t="s">
        <v>525</v>
      </c>
      <c r="E1" s="701"/>
      <c r="F1" s="701"/>
      <c r="G1" s="701"/>
      <c r="H1" s="701"/>
      <c r="I1" s="701"/>
      <c r="J1" s="701"/>
      <c r="K1" s="701"/>
      <c r="L1" s="701"/>
      <c r="M1" s="701"/>
      <c r="N1" s="701"/>
      <c r="O1" s="701"/>
      <c r="P1" s="706"/>
      <c r="Q1" s="706"/>
      <c r="R1" s="706"/>
      <c r="S1" s="707"/>
      <c r="V1" s="882"/>
      <c r="W1" s="882"/>
      <c r="X1" s="882"/>
      <c r="Y1" s="882"/>
      <c r="Z1" s="882"/>
      <c r="AA1" s="882"/>
      <c r="AB1" s="882"/>
      <c r="AC1" s="822"/>
      <c r="AD1" s="822"/>
      <c r="AE1" s="822"/>
      <c r="AF1" s="822"/>
      <c r="AG1" s="822"/>
      <c r="AH1" s="822"/>
    </row>
    <row r="3" spans="1:45" s="390" customFormat="1" ht="16.5" customHeight="1" x14ac:dyDescent="0.3">
      <c r="A3" s="389"/>
      <c r="B3" s="389"/>
      <c r="C3" s="389"/>
      <c r="D3" s="129" t="s">
        <v>0</v>
      </c>
      <c r="E3" s="811" t="str">
        <f>IF(agency="","",agency)</f>
        <v xml:space="preserve"> </v>
      </c>
      <c r="F3" s="811"/>
      <c r="G3" s="811"/>
      <c r="H3" s="811"/>
      <c r="I3" s="811"/>
      <c r="J3" s="811"/>
      <c r="K3" s="811"/>
      <c r="L3" s="811"/>
      <c r="M3" s="811"/>
      <c r="N3" s="130" t="s">
        <v>1</v>
      </c>
      <c r="O3" s="812" t="str">
        <f>IF(date="","",date)</f>
        <v xml:space="preserve"> </v>
      </c>
      <c r="P3" s="812"/>
      <c r="Q3" s="812"/>
      <c r="R3" s="645"/>
      <c r="S3" s="708"/>
      <c r="V3" s="882"/>
      <c r="W3" s="882"/>
      <c r="X3" s="882"/>
      <c r="Y3" s="882"/>
      <c r="Z3" s="882"/>
      <c r="AA3" s="882"/>
      <c r="AB3" s="882"/>
      <c r="AC3" s="822"/>
      <c r="AD3" s="822"/>
      <c r="AE3" s="822"/>
      <c r="AF3" s="822"/>
      <c r="AG3" s="822"/>
      <c r="AH3" s="822"/>
    </row>
    <row r="4" spans="1:45" s="392" customFormat="1" ht="16.5" customHeight="1" x14ac:dyDescent="0.3">
      <c r="A4" s="391"/>
      <c r="B4" s="391"/>
      <c r="C4" s="391"/>
      <c r="D4" s="129"/>
      <c r="E4" s="134"/>
      <c r="F4" s="134"/>
      <c r="G4" s="135"/>
      <c r="H4" s="135"/>
      <c r="I4" s="135"/>
      <c r="J4" s="135"/>
      <c r="K4" s="135"/>
      <c r="L4" s="135"/>
      <c r="M4" s="135"/>
      <c r="N4" s="130"/>
      <c r="O4" s="137"/>
      <c r="P4" s="638"/>
      <c r="Q4" s="652"/>
      <c r="R4" s="645"/>
      <c r="S4" s="709"/>
      <c r="V4" s="883"/>
      <c r="W4" s="883"/>
      <c r="X4" s="883"/>
      <c r="Y4" s="883"/>
      <c r="Z4" s="883"/>
      <c r="AA4" s="883"/>
      <c r="AB4" s="883"/>
      <c r="AC4" s="868"/>
      <c r="AD4" s="868"/>
      <c r="AE4" s="868"/>
      <c r="AF4" s="868"/>
      <c r="AG4" s="868"/>
      <c r="AH4" s="868"/>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574"/>
      <c r="W5" s="574"/>
      <c r="X5" s="574"/>
      <c r="Y5" s="574"/>
      <c r="Z5" s="574"/>
      <c r="AA5" s="574"/>
      <c r="AB5" s="575"/>
      <c r="AC5" s="576"/>
      <c r="AD5" s="576"/>
      <c r="AE5" s="576"/>
      <c r="AF5" s="576"/>
      <c r="AG5" s="576"/>
      <c r="AH5" s="576"/>
      <c r="AI5" s="516"/>
      <c r="AJ5" s="516"/>
      <c r="AK5" s="516"/>
      <c r="AL5" s="516"/>
      <c r="AM5" s="516"/>
      <c r="AN5" s="516"/>
      <c r="AO5" s="516"/>
      <c r="AP5" s="516"/>
      <c r="AQ5" s="516"/>
      <c r="AR5" s="516"/>
      <c r="AS5" s="516"/>
    </row>
    <row r="6" spans="1:45" s="390" customFormat="1" ht="16.5" customHeight="1" x14ac:dyDescent="0.3">
      <c r="A6" s="389"/>
      <c r="B6" s="389"/>
      <c r="C6" s="389"/>
      <c r="D6" s="389"/>
      <c r="E6" s="389"/>
      <c r="F6" s="389"/>
      <c r="G6" s="389"/>
      <c r="H6" s="389"/>
      <c r="I6" s="389"/>
      <c r="J6" s="389"/>
      <c r="K6" s="389"/>
      <c r="L6" s="389"/>
      <c r="M6" s="389"/>
      <c r="N6" s="389"/>
      <c r="O6" s="389"/>
      <c r="P6" s="710"/>
      <c r="Q6" s="710"/>
      <c r="R6" s="710"/>
      <c r="S6" s="708"/>
      <c r="V6" s="882"/>
      <c r="W6" s="882"/>
      <c r="X6" s="882"/>
      <c r="Y6" s="882"/>
      <c r="Z6" s="882"/>
      <c r="AA6" s="882"/>
      <c r="AB6" s="882"/>
      <c r="AC6" s="822"/>
      <c r="AD6" s="822"/>
      <c r="AE6" s="822"/>
      <c r="AF6" s="822"/>
      <c r="AG6" s="822"/>
      <c r="AH6" s="822"/>
    </row>
    <row r="7" spans="1:45" s="390" customFormat="1" ht="16.5" customHeight="1" x14ac:dyDescent="0.3">
      <c r="A7" s="389"/>
      <c r="B7" s="389"/>
      <c r="C7" s="389"/>
      <c r="D7" s="389"/>
      <c r="E7" s="389"/>
      <c r="F7" s="737" t="s">
        <v>477</v>
      </c>
      <c r="G7" s="738"/>
      <c r="H7" s="739">
        <f>NR</f>
        <v>0</v>
      </c>
      <c r="I7" s="740" t="s">
        <v>302</v>
      </c>
      <c r="J7" s="389"/>
      <c r="K7" s="389"/>
      <c r="L7" s="389"/>
      <c r="M7" s="389"/>
      <c r="N7" s="389"/>
      <c r="O7" s="389"/>
      <c r="P7" s="710"/>
      <c r="Q7" s="710"/>
      <c r="R7" s="710"/>
      <c r="S7" s="708"/>
      <c r="V7" s="882"/>
      <c r="W7" s="882"/>
      <c r="X7" s="882"/>
      <c r="Y7" s="882"/>
      <c r="Z7" s="882"/>
      <c r="AA7" s="882"/>
      <c r="AB7" s="882"/>
      <c r="AC7" s="822"/>
      <c r="AD7" s="822"/>
      <c r="AE7" s="822"/>
      <c r="AF7" s="822"/>
      <c r="AG7" s="822"/>
      <c r="AH7" s="822"/>
    </row>
    <row r="8" spans="1:45" s="390" customFormat="1" ht="16.5" customHeight="1" x14ac:dyDescent="0.3">
      <c r="A8" s="389"/>
      <c r="B8" s="389"/>
      <c r="C8" s="389"/>
      <c r="D8" s="389"/>
      <c r="E8" s="389"/>
      <c r="F8" s="143"/>
      <c r="G8" s="143"/>
      <c r="H8" s="240"/>
      <c r="I8" s="389"/>
      <c r="J8" s="389"/>
      <c r="K8" s="389"/>
      <c r="L8" s="389"/>
      <c r="M8" s="389"/>
      <c r="N8" s="389"/>
      <c r="O8" s="389"/>
      <c r="P8" s="710"/>
      <c r="Q8" s="710"/>
      <c r="R8" s="710"/>
      <c r="S8" s="708"/>
      <c r="V8" s="882"/>
      <c r="W8" s="882"/>
      <c r="X8" s="882"/>
      <c r="Y8" s="882"/>
      <c r="Z8" s="882"/>
      <c r="AA8" s="882"/>
      <c r="AB8" s="882"/>
      <c r="AC8" s="822"/>
      <c r="AD8" s="822"/>
      <c r="AE8" s="822"/>
      <c r="AF8" s="822"/>
      <c r="AG8" s="822"/>
      <c r="AH8" s="822"/>
    </row>
    <row r="9" spans="1:45" s="389" customFormat="1" ht="16.5" customHeight="1" x14ac:dyDescent="0.3">
      <c r="C9" s="393"/>
      <c r="D9" s="394"/>
      <c r="H9" s="135" t="s">
        <v>109</v>
      </c>
      <c r="I9" s="394"/>
      <c r="J9" s="394"/>
      <c r="L9" s="819" t="s">
        <v>3</v>
      </c>
      <c r="M9" s="819"/>
      <c r="N9" s="819"/>
      <c r="P9" s="631" t="s">
        <v>77</v>
      </c>
      <c r="Q9" s="634"/>
      <c r="R9" s="635"/>
      <c r="S9" s="710"/>
      <c r="V9" s="884"/>
      <c r="W9" s="884"/>
      <c r="X9" s="884"/>
      <c r="Y9" s="884"/>
      <c r="Z9" s="884"/>
      <c r="AA9" s="884"/>
      <c r="AB9" s="884"/>
      <c r="AC9" s="846"/>
      <c r="AD9" s="846"/>
      <c r="AE9" s="846"/>
      <c r="AF9" s="846"/>
      <c r="AG9" s="846"/>
      <c r="AH9" s="846"/>
    </row>
    <row r="10" spans="1:45" s="389" customFormat="1" ht="16.5" customHeight="1" x14ac:dyDescent="0.3">
      <c r="A10" s="393"/>
      <c r="C10" s="395" t="s">
        <v>86</v>
      </c>
      <c r="D10" s="396"/>
      <c r="E10" s="396"/>
      <c r="F10" s="394"/>
      <c r="H10" s="30" t="s">
        <v>524</v>
      </c>
      <c r="I10" s="397"/>
      <c r="J10" s="243"/>
      <c r="L10" s="151" t="s">
        <v>110</v>
      </c>
      <c r="M10" s="141"/>
      <c r="N10" s="147" t="s">
        <v>7</v>
      </c>
      <c r="P10" s="632" t="s">
        <v>8</v>
      </c>
      <c r="Q10" s="634"/>
      <c r="R10" s="816" t="s">
        <v>108</v>
      </c>
      <c r="S10" s="816"/>
      <c r="V10" s="587"/>
      <c r="W10" s="587"/>
      <c r="X10" s="587"/>
      <c r="Y10" s="587"/>
      <c r="Z10" s="587"/>
      <c r="AA10" s="884"/>
      <c r="AB10" s="884"/>
      <c r="AC10" s="846"/>
      <c r="AD10" s="846"/>
      <c r="AE10" s="846"/>
      <c r="AF10" s="846"/>
      <c r="AG10" s="846"/>
      <c r="AH10" s="846"/>
    </row>
    <row r="11" spans="1:45" ht="16.5" customHeight="1" x14ac:dyDescent="0.25">
      <c r="A11" s="399"/>
      <c r="B11" s="400"/>
      <c r="C11" s="399"/>
      <c r="D11" s="401"/>
      <c r="E11" s="401"/>
      <c r="F11" s="401"/>
      <c r="G11" s="400"/>
      <c r="H11" s="179"/>
      <c r="I11" s="293"/>
      <c r="J11" s="294"/>
      <c r="K11" s="400"/>
      <c r="L11" s="295"/>
      <c r="M11" s="296"/>
      <c r="N11" s="297"/>
      <c r="O11" s="400"/>
      <c r="P11" s="657"/>
      <c r="Q11" s="658"/>
      <c r="R11" s="682"/>
      <c r="S11" s="711"/>
      <c r="V11" s="885"/>
      <c r="W11" s="885"/>
      <c r="X11" s="885"/>
      <c r="Y11" s="885"/>
      <c r="Z11" s="885"/>
    </row>
    <row r="12" spans="1:45" ht="16.5" customHeight="1" x14ac:dyDescent="0.25">
      <c r="P12" s="712"/>
      <c r="AC12" s="849" t="s">
        <v>10</v>
      </c>
      <c r="AD12" s="850">
        <v>1250</v>
      </c>
      <c r="AE12" s="850">
        <v>2500</v>
      </c>
      <c r="AF12" s="850">
        <v>5000</v>
      </c>
      <c r="AG12" s="850">
        <v>10000</v>
      </c>
      <c r="AH12" s="849" t="s">
        <v>94</v>
      </c>
      <c r="AI12" s="405"/>
    </row>
    <row r="13" spans="1:45" ht="16.5" customHeight="1" x14ac:dyDescent="0.3">
      <c r="C13" s="422" t="s">
        <v>87</v>
      </c>
      <c r="L13" s="418"/>
      <c r="P13" s="714"/>
      <c r="Z13" s="853"/>
      <c r="AA13" s="853"/>
      <c r="AC13" s="850">
        <v>1250</v>
      </c>
      <c r="AD13" s="850">
        <v>2500</v>
      </c>
      <c r="AE13" s="850">
        <v>5000</v>
      </c>
      <c r="AF13" s="850">
        <v>10000</v>
      </c>
      <c r="AG13" s="850">
        <v>25000</v>
      </c>
      <c r="AH13" s="850">
        <v>25000</v>
      </c>
      <c r="AI13" s="233"/>
    </row>
    <row r="14" spans="1:45" ht="16.5" customHeight="1" x14ac:dyDescent="0.25">
      <c r="D14" s="408"/>
      <c r="L14" s="418"/>
      <c r="P14" s="716"/>
      <c r="T14" s="410"/>
      <c r="Z14" s="853" t="s">
        <v>161</v>
      </c>
      <c r="AA14" s="853"/>
      <c r="AC14" s="848">
        <v>1</v>
      </c>
      <c r="AD14" s="848">
        <v>2</v>
      </c>
      <c r="AE14" s="848">
        <v>3</v>
      </c>
      <c r="AF14" s="848">
        <v>4</v>
      </c>
      <c r="AG14" s="848">
        <v>5</v>
      </c>
      <c r="AH14" s="848">
        <v>6</v>
      </c>
      <c r="AI14" s="276"/>
    </row>
    <row r="15" spans="1:45" ht="16.5" customHeight="1" x14ac:dyDescent="0.25">
      <c r="C15" s="428" t="s">
        <v>88</v>
      </c>
      <c r="P15" s="712"/>
      <c r="T15" s="410"/>
      <c r="W15" s="887" t="s">
        <v>190</v>
      </c>
      <c r="Z15" s="860" t="s">
        <v>57</v>
      </c>
      <c r="AA15" s="844" t="s">
        <v>12</v>
      </c>
      <c r="AB15" s="886">
        <v>1</v>
      </c>
      <c r="AC15" s="848">
        <v>0.51851899999999995</v>
      </c>
      <c r="AD15" s="848">
        <v>1.4</v>
      </c>
      <c r="AE15" s="848">
        <v>2.7073170000000002</v>
      </c>
      <c r="AF15" s="848">
        <v>4.511628</v>
      </c>
      <c r="AG15" s="848">
        <v>7.8055560000000002</v>
      </c>
      <c r="AH15" s="848">
        <v>21.090909</v>
      </c>
    </row>
    <row r="16" spans="1:45" ht="16.5" customHeight="1" x14ac:dyDescent="0.25">
      <c r="J16" s="416"/>
      <c r="K16" s="416"/>
      <c r="L16" s="416"/>
      <c r="P16" s="714"/>
      <c r="T16" s="410"/>
      <c r="W16" s="887" t="s">
        <v>190</v>
      </c>
      <c r="Z16" s="860" t="s">
        <v>129</v>
      </c>
      <c r="AA16" s="844" t="s">
        <v>12</v>
      </c>
      <c r="AB16" s="886">
        <v>2</v>
      </c>
      <c r="AC16" s="848">
        <v>39568.106060999999</v>
      </c>
      <c r="AD16" s="848">
        <v>75804.995509</v>
      </c>
      <c r="AE16" s="848">
        <v>84810.921982</v>
      </c>
      <c r="AF16" s="848">
        <v>72402.351129000002</v>
      </c>
      <c r="AG16" s="848">
        <v>93252.117096000002</v>
      </c>
      <c r="AH16" s="848">
        <v>160746.40744099999</v>
      </c>
    </row>
    <row r="17" spans="4:34" ht="16.5" customHeight="1" x14ac:dyDescent="0.25">
      <c r="D17" s="402" t="s">
        <v>57</v>
      </c>
      <c r="H17" s="260"/>
      <c r="J17" s="413"/>
      <c r="K17" s="416"/>
      <c r="L17" s="416">
        <f>IF(OR($A$1&lt;1,$A$1&gt;7),0,HLOOKUP($A$1,TABLE,AB15+1))</f>
        <v>0.51851899999999995</v>
      </c>
      <c r="N17" s="402" t="s">
        <v>12</v>
      </c>
      <c r="P17" s="714">
        <f>IF(ISTEXT(L17),"   N/A",ABS(L17-H17))</f>
        <v>0.51851899999999995</v>
      </c>
      <c r="R17" s="647"/>
      <c r="S17" s="647"/>
      <c r="T17" s="410"/>
      <c r="W17" s="887" t="s">
        <v>190</v>
      </c>
      <c r="Z17" s="860" t="s">
        <v>129</v>
      </c>
      <c r="AA17" s="844" t="s">
        <v>193</v>
      </c>
      <c r="AB17" s="886">
        <v>3</v>
      </c>
      <c r="AC17" s="856">
        <v>63793</v>
      </c>
      <c r="AD17" s="856">
        <v>181690.6</v>
      </c>
      <c r="AE17" s="856">
        <v>148344.6</v>
      </c>
      <c r="AF17" s="856">
        <v>128330.2</v>
      </c>
      <c r="AG17" s="856">
        <v>150027.1</v>
      </c>
      <c r="AH17" s="856">
        <v>321364.90000000002</v>
      </c>
    </row>
    <row r="18" spans="4:34" ht="16.5" customHeight="1" x14ac:dyDescent="0.25">
      <c r="J18" s="416"/>
      <c r="K18" s="416"/>
      <c r="L18" s="416"/>
      <c r="N18" s="414"/>
      <c r="P18" s="714"/>
      <c r="R18" s="715"/>
      <c r="S18" s="715"/>
      <c r="T18" s="410"/>
      <c r="W18" s="887" t="s">
        <v>190</v>
      </c>
      <c r="Z18" s="860" t="s">
        <v>450</v>
      </c>
      <c r="AA18" s="844" t="s">
        <v>12</v>
      </c>
      <c r="AB18" s="886">
        <v>4</v>
      </c>
      <c r="AC18" s="848">
        <v>232707.97575799999</v>
      </c>
      <c r="AD18" s="848">
        <v>363563.28989100002</v>
      </c>
      <c r="AE18" s="848">
        <v>646619.88422100001</v>
      </c>
      <c r="AF18" s="848">
        <v>631075.392521</v>
      </c>
      <c r="AG18" s="848">
        <v>848383.77080499998</v>
      </c>
      <c r="AH18" s="848">
        <v>1175070.467226</v>
      </c>
    </row>
    <row r="19" spans="4:34" ht="16.5" customHeight="1" x14ac:dyDescent="0.25">
      <c r="J19" s="416"/>
      <c r="K19" s="416"/>
      <c r="L19" s="416"/>
      <c r="N19" s="414"/>
      <c r="P19" s="714"/>
      <c r="R19" s="715"/>
      <c r="S19" s="715"/>
      <c r="T19" s="410"/>
      <c r="W19" s="887" t="s">
        <v>190</v>
      </c>
      <c r="Z19" s="860" t="s">
        <v>450</v>
      </c>
      <c r="AA19" s="844" t="s">
        <v>193</v>
      </c>
      <c r="AB19" s="886">
        <v>5</v>
      </c>
      <c r="AC19" s="856">
        <v>422178</v>
      </c>
      <c r="AD19" s="856">
        <v>786285.1</v>
      </c>
      <c r="AE19" s="856">
        <v>1057757</v>
      </c>
      <c r="AF19" s="856">
        <v>1019392</v>
      </c>
      <c r="AG19" s="856">
        <v>1530133</v>
      </c>
      <c r="AH19" s="856">
        <v>2153904</v>
      </c>
    </row>
    <row r="20" spans="4:34" ht="16.5" customHeight="1" x14ac:dyDescent="0.25">
      <c r="D20" s="414" t="s">
        <v>129</v>
      </c>
      <c r="G20" s="414" t="s">
        <v>19</v>
      </c>
      <c r="H20" s="260"/>
      <c r="I20" s="414"/>
      <c r="J20" s="413"/>
      <c r="K20" s="418"/>
      <c r="L20" s="418">
        <f>IF(OR($A$1&lt;1,$A$1&gt;7),0,HLOOKUP($A$1,TABLE,AB16+1))</f>
        <v>39568.106060999999</v>
      </c>
      <c r="N20" s="414" t="s">
        <v>12</v>
      </c>
      <c r="P20" s="716">
        <f>IF(ISTEXT(L20),"   N/A",ABS(L20-H20))</f>
        <v>39568.106060999999</v>
      </c>
      <c r="R20" s="647"/>
      <c r="S20" s="647"/>
      <c r="T20" s="410"/>
      <c r="W20" s="887" t="s">
        <v>190</v>
      </c>
      <c r="Z20" s="860" t="s">
        <v>59</v>
      </c>
      <c r="AA20" s="844" t="s">
        <v>12</v>
      </c>
      <c r="AB20" s="886">
        <v>6</v>
      </c>
      <c r="AC20" s="848">
        <v>67499.453332999998</v>
      </c>
      <c r="AD20" s="848">
        <v>129443.135658</v>
      </c>
      <c r="AE20" s="848">
        <v>185810.79938800001</v>
      </c>
      <c r="AF20" s="848">
        <v>204588.33353800001</v>
      </c>
      <c r="AG20" s="848">
        <v>243635.60498999999</v>
      </c>
      <c r="AH20" s="848">
        <v>323369.62293399998</v>
      </c>
    </row>
    <row r="21" spans="4:34" ht="16.5" customHeight="1" x14ac:dyDescent="0.25">
      <c r="J21" s="429"/>
      <c r="K21" s="418"/>
      <c r="L21" s="418">
        <f>IF(OR($A$1&lt;1,$A$1&gt;7),0,HLOOKUP($A$1,TABLE,AB17+1))</f>
        <v>63793</v>
      </c>
      <c r="N21" s="414" t="s">
        <v>189</v>
      </c>
      <c r="P21" s="716">
        <f>IF(ISTEXT(L21),"   N/A",ABS(L21-J20))</f>
        <v>63793</v>
      </c>
      <c r="R21" s="647"/>
      <c r="S21" s="647"/>
      <c r="T21" s="410"/>
      <c r="W21" s="887" t="s">
        <v>190</v>
      </c>
      <c r="Z21" s="860" t="s">
        <v>100</v>
      </c>
      <c r="AA21" s="844" t="s">
        <v>12</v>
      </c>
      <c r="AB21" s="886">
        <v>7</v>
      </c>
      <c r="AC21" s="848">
        <v>36.1</v>
      </c>
      <c r="AD21" s="848">
        <v>37.299999999999997</v>
      </c>
      <c r="AE21" s="848">
        <v>29.6</v>
      </c>
      <c r="AF21" s="848">
        <v>30.4</v>
      </c>
      <c r="AG21" s="848">
        <v>30.5</v>
      </c>
      <c r="AH21" s="848">
        <v>29.1</v>
      </c>
    </row>
    <row r="22" spans="4:34" ht="16.5" customHeight="1" x14ac:dyDescent="0.25">
      <c r="J22" s="430"/>
      <c r="K22" s="416"/>
      <c r="L22" s="416"/>
      <c r="P22" s="716"/>
      <c r="R22" s="715"/>
      <c r="S22" s="715"/>
      <c r="T22" s="410"/>
      <c r="W22" s="887" t="s">
        <v>158</v>
      </c>
      <c r="Z22" s="860" t="s">
        <v>57</v>
      </c>
      <c r="AA22" s="844" t="s">
        <v>12</v>
      </c>
      <c r="AB22" s="886">
        <v>8</v>
      </c>
      <c r="AC22" s="848">
        <v>0.55555600000000005</v>
      </c>
      <c r="AD22" s="848">
        <v>1.1000000000000001</v>
      </c>
      <c r="AE22" s="848">
        <v>0.53658499999999998</v>
      </c>
      <c r="AF22" s="848">
        <v>0.79069800000000001</v>
      </c>
      <c r="AG22" s="848">
        <v>1.2777780000000001</v>
      </c>
      <c r="AH22" s="848">
        <v>1.9772730000000001</v>
      </c>
    </row>
    <row r="23" spans="4:34" ht="16.5" customHeight="1" x14ac:dyDescent="0.25">
      <c r="D23" s="414" t="s">
        <v>445</v>
      </c>
      <c r="J23" s="430"/>
      <c r="K23" s="416"/>
      <c r="L23" s="416"/>
      <c r="P23" s="716"/>
      <c r="R23" s="715"/>
      <c r="S23" s="715"/>
      <c r="T23" s="410"/>
      <c r="W23" s="887" t="s">
        <v>158</v>
      </c>
      <c r="Z23" s="860" t="s">
        <v>129</v>
      </c>
      <c r="AA23" s="844" t="s">
        <v>12</v>
      </c>
      <c r="AB23" s="886">
        <v>9</v>
      </c>
      <c r="AC23" s="848">
        <v>29930.084722</v>
      </c>
      <c r="AD23" s="848">
        <v>28646.83265</v>
      </c>
      <c r="AE23" s="848">
        <v>60024.406538000003</v>
      </c>
      <c r="AF23" s="848">
        <v>49550.371470999999</v>
      </c>
      <c r="AG23" s="848">
        <v>55544.957647000003</v>
      </c>
      <c r="AH23" s="848">
        <v>95592.898197999995</v>
      </c>
    </row>
    <row r="24" spans="4:34" ht="16.5" customHeight="1" x14ac:dyDescent="0.25">
      <c r="D24" s="414" t="s">
        <v>58</v>
      </c>
      <c r="G24" s="414" t="s">
        <v>19</v>
      </c>
      <c r="H24" s="260"/>
      <c r="I24" s="414"/>
      <c r="J24" s="413"/>
      <c r="K24" s="416"/>
      <c r="L24" s="418">
        <f>IF(OR($A$1&lt;1,$A$1&gt;7),0,HLOOKUP($A$1,TABLE,AB18+1))</f>
        <v>232707.97575799999</v>
      </c>
      <c r="N24" s="414" t="s">
        <v>12</v>
      </c>
      <c r="P24" s="716">
        <f>IF(ISTEXT(L24),"   N/A",ABS(L24-H24))</f>
        <v>232707.97575799999</v>
      </c>
      <c r="R24" s="647"/>
      <c r="S24" s="647"/>
      <c r="T24" s="410"/>
      <c r="W24" s="887" t="s">
        <v>158</v>
      </c>
      <c r="Z24" s="860" t="s">
        <v>129</v>
      </c>
      <c r="AA24" s="844" t="s">
        <v>193</v>
      </c>
      <c r="AB24" s="886">
        <v>10</v>
      </c>
      <c r="AC24" s="848">
        <v>46062</v>
      </c>
      <c r="AD24" s="848">
        <v>54295.97</v>
      </c>
      <c r="AE24" s="848">
        <v>110061.1</v>
      </c>
      <c r="AF24" s="848">
        <v>88360.87</v>
      </c>
      <c r="AG24" s="848">
        <v>92173.7</v>
      </c>
      <c r="AH24" s="848">
        <v>188625.6</v>
      </c>
    </row>
    <row r="25" spans="4:34" ht="16.5" customHeight="1" x14ac:dyDescent="0.25">
      <c r="J25" s="430"/>
      <c r="K25" s="416"/>
      <c r="L25" s="418">
        <f>IF(OR($A$1&lt;1,$A$1&gt;7),0,HLOOKUP($A$1,TABLE,AB19+1))</f>
        <v>422178</v>
      </c>
      <c r="N25" s="414" t="s">
        <v>189</v>
      </c>
      <c r="P25" s="716">
        <f>IF(ISTEXT(L25),"   N/A",ABS(L25-H24))</f>
        <v>422178</v>
      </c>
      <c r="R25" s="647"/>
      <c r="S25" s="647"/>
      <c r="T25" s="410"/>
      <c r="W25" s="887" t="s">
        <v>158</v>
      </c>
      <c r="Z25" s="860" t="s">
        <v>450</v>
      </c>
      <c r="AA25" s="844" t="s">
        <v>12</v>
      </c>
      <c r="AB25" s="886">
        <v>11</v>
      </c>
      <c r="AC25" s="848">
        <v>143018.549444</v>
      </c>
      <c r="AD25" s="848">
        <v>118854.362215</v>
      </c>
      <c r="AE25" s="848">
        <v>270105.10865399998</v>
      </c>
      <c r="AF25" s="848">
        <v>302344.08447900001</v>
      </c>
      <c r="AG25" s="848">
        <v>355681.90097199997</v>
      </c>
      <c r="AH25" s="848">
        <v>493739.89795700001</v>
      </c>
    </row>
    <row r="26" spans="4:34" ht="16.5" customHeight="1" x14ac:dyDescent="0.25">
      <c r="J26" s="430"/>
      <c r="K26" s="416"/>
      <c r="L26" s="425"/>
      <c r="N26" s="414"/>
      <c r="P26" s="716"/>
      <c r="R26" s="715"/>
      <c r="S26" s="715"/>
      <c r="T26" s="410"/>
      <c r="W26" s="887" t="s">
        <v>158</v>
      </c>
      <c r="Z26" s="860" t="s">
        <v>450</v>
      </c>
      <c r="AA26" s="844" t="s">
        <v>193</v>
      </c>
      <c r="AB26" s="886">
        <v>12</v>
      </c>
      <c r="AC26" s="848">
        <v>269831</v>
      </c>
      <c r="AD26" s="848">
        <v>188510.1</v>
      </c>
      <c r="AE26" s="848">
        <v>424603.6</v>
      </c>
      <c r="AF26" s="848">
        <v>569943.9</v>
      </c>
      <c r="AG26" s="848">
        <v>588294.30000000005</v>
      </c>
      <c r="AH26" s="848">
        <v>859058.7</v>
      </c>
    </row>
    <row r="27" spans="4:34" ht="16.5" customHeight="1" x14ac:dyDescent="0.25">
      <c r="J27" s="430"/>
      <c r="K27" s="416"/>
      <c r="L27" s="416"/>
      <c r="P27" s="714"/>
      <c r="R27" s="715"/>
      <c r="S27" s="715"/>
      <c r="T27" s="410"/>
      <c r="W27" s="887" t="s">
        <v>158</v>
      </c>
      <c r="Z27" s="860" t="s">
        <v>59</v>
      </c>
      <c r="AA27" s="844" t="s">
        <v>12</v>
      </c>
      <c r="AB27" s="886">
        <v>13</v>
      </c>
      <c r="AC27" s="848">
        <v>64803.574999999997</v>
      </c>
      <c r="AD27" s="848">
        <v>64448.651315000003</v>
      </c>
      <c r="AE27" s="848">
        <v>102614.080625</v>
      </c>
      <c r="AF27" s="848">
        <v>91364.635624999995</v>
      </c>
      <c r="AG27" s="848">
        <v>110010.870238</v>
      </c>
      <c r="AH27" s="848">
        <v>118442.868258</v>
      </c>
    </row>
    <row r="28" spans="4:34" ht="16.5" customHeight="1" x14ac:dyDescent="0.25">
      <c r="D28" s="402" t="s">
        <v>446</v>
      </c>
      <c r="G28" s="402" t="s">
        <v>19</v>
      </c>
      <c r="H28" s="260"/>
      <c r="J28" s="431"/>
      <c r="L28" s="418">
        <f>IF(OR($A$1&lt;1,$A$1&gt;7),0,HLOOKUP($A$1,TABLE,AB20+1))</f>
        <v>67499.453332999998</v>
      </c>
      <c r="N28" s="402" t="s">
        <v>12</v>
      </c>
      <c r="P28" s="716">
        <f>IF(ISTEXT(L28),"   N/A",ABS(L28-H28))</f>
        <v>67499.453332999998</v>
      </c>
      <c r="R28" s="647"/>
      <c r="S28" s="647"/>
      <c r="T28" s="410"/>
      <c r="W28" s="887" t="s">
        <v>158</v>
      </c>
      <c r="Z28" s="860" t="s">
        <v>100</v>
      </c>
      <c r="AA28" s="844" t="s">
        <v>12</v>
      </c>
      <c r="AB28" s="886">
        <v>14</v>
      </c>
      <c r="AC28" s="856">
        <v>37.9</v>
      </c>
      <c r="AD28" s="856">
        <v>42.5</v>
      </c>
      <c r="AE28" s="848">
        <v>37.5</v>
      </c>
      <c r="AF28" s="848">
        <v>32.4</v>
      </c>
      <c r="AG28" s="848">
        <v>35.1</v>
      </c>
      <c r="AH28" s="848">
        <v>32.200000000000003</v>
      </c>
    </row>
    <row r="29" spans="4:34" ht="16.5" customHeight="1" x14ac:dyDescent="0.25">
      <c r="J29" s="430"/>
      <c r="K29" s="416"/>
      <c r="L29" s="416"/>
      <c r="P29" s="714"/>
      <c r="R29" s="715"/>
      <c r="S29" s="715"/>
      <c r="T29" s="410"/>
      <c r="W29" s="887" t="s">
        <v>191</v>
      </c>
      <c r="Z29" s="860" t="s">
        <v>57</v>
      </c>
      <c r="AA29" s="844" t="s">
        <v>12</v>
      </c>
      <c r="AB29" s="886">
        <v>15</v>
      </c>
      <c r="AC29" s="859">
        <v>0.111111</v>
      </c>
      <c r="AD29" s="857">
        <v>0.26666699999999999</v>
      </c>
      <c r="AE29" s="857">
        <v>0.19512199999999999</v>
      </c>
      <c r="AF29" s="857">
        <v>0.93023299999999998</v>
      </c>
      <c r="AG29" s="857">
        <v>2.8055560000000002</v>
      </c>
      <c r="AH29" s="857">
        <v>9.3863640000000004</v>
      </c>
    </row>
    <row r="30" spans="4:34" ht="16.5" customHeight="1" x14ac:dyDescent="0.25">
      <c r="D30" s="414" t="s">
        <v>447</v>
      </c>
      <c r="J30" s="432" t="e">
        <f>+(H28/H24)*100</f>
        <v>#DIV/0!</v>
      </c>
      <c r="K30" s="414" t="s">
        <v>11</v>
      </c>
      <c r="L30" s="416">
        <f>IF(OR($A$1&lt;1,$A$1&gt;7),0,HLOOKUP($A$1,TABLE,AB21+1))</f>
        <v>36.1</v>
      </c>
      <c r="N30" s="414" t="s">
        <v>12</v>
      </c>
      <c r="P30" s="714" t="e">
        <f>IF(ISTEXT(L30),"   N/A",ABS(L30-J30))</f>
        <v>#DIV/0!</v>
      </c>
      <c r="R30" s="647"/>
      <c r="S30" s="647"/>
      <c r="T30" s="410"/>
      <c r="W30" s="887" t="s">
        <v>191</v>
      </c>
      <c r="Z30" s="860" t="s">
        <v>129</v>
      </c>
      <c r="AA30" s="844" t="s">
        <v>12</v>
      </c>
      <c r="AB30" s="886">
        <v>16</v>
      </c>
      <c r="AC30" s="857">
        <v>35641.333333000002</v>
      </c>
      <c r="AD30" s="857">
        <v>28072.330833</v>
      </c>
      <c r="AE30" s="857">
        <v>116330.1</v>
      </c>
      <c r="AF30" s="857">
        <v>78327.632582999999</v>
      </c>
      <c r="AG30" s="857">
        <v>93314.331374999994</v>
      </c>
      <c r="AH30" s="857">
        <v>186541.82230299999</v>
      </c>
    </row>
    <row r="31" spans="4:34" ht="16.5" customHeight="1" x14ac:dyDescent="0.25">
      <c r="D31" s="433" t="s">
        <v>448</v>
      </c>
      <c r="J31" s="434"/>
      <c r="K31" s="414"/>
      <c r="L31" s="416"/>
      <c r="N31" s="414"/>
      <c r="P31" s="714"/>
      <c r="R31" s="715"/>
      <c r="S31" s="715"/>
      <c r="T31" s="410"/>
      <c r="W31" s="887" t="s">
        <v>191</v>
      </c>
      <c r="Z31" s="860" t="s">
        <v>129</v>
      </c>
      <c r="AA31" s="844" t="s">
        <v>193</v>
      </c>
      <c r="AB31" s="886">
        <v>17</v>
      </c>
      <c r="AC31" s="859">
        <v>75025</v>
      </c>
      <c r="AD31" s="859">
        <v>73663.25</v>
      </c>
      <c r="AE31" s="857">
        <v>227192.5</v>
      </c>
      <c r="AF31" s="857">
        <v>149170.70000000001</v>
      </c>
      <c r="AG31" s="857">
        <v>171748.8</v>
      </c>
      <c r="AH31" s="857">
        <v>418796.2</v>
      </c>
    </row>
    <row r="32" spans="4:34" ht="16.5" customHeight="1" x14ac:dyDescent="0.25">
      <c r="P32" s="712"/>
      <c r="R32" s="715"/>
      <c r="S32" s="715"/>
      <c r="T32" s="410"/>
      <c r="W32" s="887" t="s">
        <v>191</v>
      </c>
      <c r="Z32" s="860" t="s">
        <v>450</v>
      </c>
      <c r="AA32" s="844" t="s">
        <v>12</v>
      </c>
      <c r="AB32" s="886">
        <v>18</v>
      </c>
      <c r="AC32" s="848">
        <v>162618.33333299999</v>
      </c>
      <c r="AD32" s="848">
        <v>152101.436667</v>
      </c>
      <c r="AE32" s="857">
        <v>297836.83333300002</v>
      </c>
      <c r="AF32" s="848">
        <v>504024.886742</v>
      </c>
      <c r="AG32" s="848">
        <v>852895.59029299999</v>
      </c>
      <c r="AH32" s="848">
        <v>1124066.061885</v>
      </c>
    </row>
    <row r="33" spans="1:35" ht="16.5" customHeight="1" x14ac:dyDescent="0.25">
      <c r="P33" s="712"/>
      <c r="R33" s="715"/>
      <c r="S33" s="715"/>
      <c r="T33" s="410"/>
      <c r="W33" s="887" t="s">
        <v>191</v>
      </c>
      <c r="Z33" s="860" t="s">
        <v>450</v>
      </c>
      <c r="AA33" s="844" t="s">
        <v>193</v>
      </c>
      <c r="AB33" s="886">
        <v>19</v>
      </c>
      <c r="AC33" s="856">
        <v>244308</v>
      </c>
      <c r="AD33" s="848">
        <v>280639.8</v>
      </c>
      <c r="AE33" s="848">
        <v>522349.5</v>
      </c>
      <c r="AF33" s="848">
        <v>908536.8</v>
      </c>
      <c r="AG33" s="848">
        <v>1786313</v>
      </c>
      <c r="AH33" s="848">
        <v>1991760</v>
      </c>
    </row>
    <row r="34" spans="1:35" ht="16.5" customHeight="1" x14ac:dyDescent="0.25">
      <c r="C34" s="428" t="s">
        <v>451</v>
      </c>
      <c r="P34" s="712"/>
      <c r="R34" s="715"/>
      <c r="S34" s="715"/>
      <c r="T34" s="410"/>
      <c r="W34" s="887" t="s">
        <v>191</v>
      </c>
      <c r="Z34" s="860" t="s">
        <v>59</v>
      </c>
      <c r="AA34" s="844" t="s">
        <v>12</v>
      </c>
      <c r="AB34" s="886">
        <v>20</v>
      </c>
      <c r="AC34" s="857">
        <v>60063.15</v>
      </c>
      <c r="AD34" s="857">
        <v>80849.818333000003</v>
      </c>
      <c r="AE34" s="857">
        <v>131574</v>
      </c>
      <c r="AF34" s="857">
        <v>160042.90880999999</v>
      </c>
      <c r="AG34" s="857">
        <v>268035.87904600002</v>
      </c>
      <c r="AH34" s="857">
        <v>319690.81434400001</v>
      </c>
      <c r="AI34" s="426"/>
    </row>
    <row r="35" spans="1:35" ht="16.5" customHeight="1" x14ac:dyDescent="0.25">
      <c r="C35" s="414"/>
      <c r="J35" s="416"/>
      <c r="K35" s="416"/>
      <c r="L35" s="416"/>
      <c r="P35" s="714"/>
      <c r="R35" s="715"/>
      <c r="S35" s="715"/>
      <c r="T35" s="410"/>
      <c r="W35" s="887" t="s">
        <v>191</v>
      </c>
      <c r="Z35" s="860" t="s">
        <v>100</v>
      </c>
      <c r="AA35" s="844" t="s">
        <v>12</v>
      </c>
      <c r="AB35" s="886">
        <v>21</v>
      </c>
      <c r="AC35" s="856">
        <v>35</v>
      </c>
      <c r="AD35" s="856">
        <v>44.2</v>
      </c>
      <c r="AE35" s="848">
        <v>41.5</v>
      </c>
      <c r="AF35" s="848">
        <v>35.6</v>
      </c>
      <c r="AG35" s="848">
        <v>32.299999999999997</v>
      </c>
      <c r="AH35" s="848">
        <v>29.5</v>
      </c>
      <c r="AI35" s="426"/>
    </row>
    <row r="36" spans="1:35" ht="16.5" customHeight="1" x14ac:dyDescent="0.25">
      <c r="D36" s="402" t="s">
        <v>57</v>
      </c>
      <c r="H36" s="260"/>
      <c r="J36" s="413"/>
      <c r="K36" s="416"/>
      <c r="L36" s="416">
        <f>IF(OR($A$1&lt;1,$A$1&gt;7),0,HLOOKUP($A$1,TABLE,AB22+1))</f>
        <v>0.55555600000000005</v>
      </c>
      <c r="N36" s="414" t="s">
        <v>12</v>
      </c>
      <c r="P36" s="714">
        <f>IF(ISTEXT(L36),"   N/A",ABS(L36-H36))</f>
        <v>0.55555600000000005</v>
      </c>
      <c r="R36" s="647"/>
      <c r="S36" s="647"/>
      <c r="T36" s="410"/>
      <c r="W36" s="887" t="s">
        <v>442</v>
      </c>
      <c r="Z36" s="860" t="s">
        <v>57</v>
      </c>
      <c r="AA36" s="844" t="s">
        <v>12</v>
      </c>
      <c r="AB36" s="886">
        <v>22</v>
      </c>
      <c r="AC36" s="848">
        <v>0.33333299999999999</v>
      </c>
      <c r="AD36" s="856">
        <v>0.8</v>
      </c>
      <c r="AE36" s="848">
        <v>0.731707</v>
      </c>
      <c r="AF36" s="848">
        <v>1.604651</v>
      </c>
      <c r="AG36" s="848">
        <v>1.5555559999999999</v>
      </c>
      <c r="AH36" s="848">
        <v>1.318182</v>
      </c>
      <c r="AI36" s="426"/>
    </row>
    <row r="37" spans="1:35" ht="16.5" customHeight="1" x14ac:dyDescent="0.25">
      <c r="J37" s="416"/>
      <c r="K37" s="416"/>
      <c r="L37" s="423"/>
      <c r="N37" s="414"/>
      <c r="P37" s="714"/>
      <c r="R37" s="715"/>
      <c r="S37" s="715"/>
      <c r="T37" s="410"/>
      <c r="W37" s="887" t="s">
        <v>442</v>
      </c>
      <c r="Z37" s="860" t="s">
        <v>129</v>
      </c>
      <c r="AA37" s="844" t="s">
        <v>12</v>
      </c>
      <c r="AB37" s="886">
        <v>23</v>
      </c>
      <c r="AC37" s="848">
        <v>49618.964375000003</v>
      </c>
      <c r="AD37" s="856">
        <v>53881.214633000003</v>
      </c>
      <c r="AE37" s="848">
        <v>57112.783231000001</v>
      </c>
      <c r="AF37" s="848">
        <v>66742.374557999996</v>
      </c>
      <c r="AG37" s="848">
        <v>124448.312986</v>
      </c>
      <c r="AH37" s="848">
        <v>54589.696814000003</v>
      </c>
      <c r="AI37" s="426"/>
    </row>
    <row r="38" spans="1:35" ht="16.5" customHeight="1" x14ac:dyDescent="0.25">
      <c r="D38" s="414"/>
      <c r="J38" s="416"/>
      <c r="K38" s="416"/>
      <c r="L38" s="416"/>
      <c r="P38" s="712"/>
      <c r="R38" s="715"/>
      <c r="S38" s="715"/>
      <c r="T38" s="410"/>
      <c r="W38" s="887" t="s">
        <v>442</v>
      </c>
      <c r="Z38" s="860" t="s">
        <v>129</v>
      </c>
      <c r="AA38" s="844" t="s">
        <v>193</v>
      </c>
      <c r="AB38" s="886">
        <v>24</v>
      </c>
      <c r="AC38" s="848">
        <v>96606.5</v>
      </c>
      <c r="AD38" s="856">
        <v>103299.3</v>
      </c>
      <c r="AE38" s="848">
        <v>115097</v>
      </c>
      <c r="AF38" s="848">
        <v>152069.6</v>
      </c>
      <c r="AG38" s="848">
        <v>306114.90000000002</v>
      </c>
      <c r="AH38" s="848">
        <v>101517.3</v>
      </c>
      <c r="AI38" s="426"/>
    </row>
    <row r="39" spans="1:35" ht="16.5" customHeight="1" x14ac:dyDescent="0.25">
      <c r="D39" s="414" t="s">
        <v>129</v>
      </c>
      <c r="G39" s="414" t="s">
        <v>19</v>
      </c>
      <c r="H39" s="260"/>
      <c r="I39" s="414"/>
      <c r="J39" s="413"/>
      <c r="K39" s="418"/>
      <c r="L39" s="418">
        <f>IF(OR($A$1&lt;1,$A$1&gt;7),0,HLOOKUP($A$1,TABLE,AB23+1))</f>
        <v>29930.084722</v>
      </c>
      <c r="M39" s="438"/>
      <c r="N39" s="439" t="s">
        <v>12</v>
      </c>
      <c r="O39" s="438"/>
      <c r="P39" s="741">
        <f>IF(ISTEXT(L39),"   N/A",ABS(L39-H39))</f>
        <v>29930.084722</v>
      </c>
      <c r="Q39" s="742"/>
      <c r="R39" s="743"/>
      <c r="S39" s="743"/>
      <c r="T39" s="410"/>
      <c r="W39" s="887" t="s">
        <v>442</v>
      </c>
      <c r="Z39" s="860" t="s">
        <v>450</v>
      </c>
      <c r="AA39" s="844" t="s">
        <v>12</v>
      </c>
      <c r="AB39" s="886">
        <v>25</v>
      </c>
      <c r="AC39" s="848">
        <v>469578.666875</v>
      </c>
      <c r="AD39" s="856">
        <v>551105.57391200005</v>
      </c>
      <c r="AE39" s="848">
        <v>575894.02407699998</v>
      </c>
      <c r="AF39" s="848">
        <v>558224.05003899999</v>
      </c>
      <c r="AG39" s="848">
        <v>998513.37063799996</v>
      </c>
      <c r="AH39" s="848">
        <v>995814.559351</v>
      </c>
      <c r="AI39" s="426"/>
    </row>
    <row r="40" spans="1:35" ht="16.5" customHeight="1" x14ac:dyDescent="0.25">
      <c r="J40" s="429"/>
      <c r="K40" s="418"/>
      <c r="L40" s="418">
        <f>IF(OR($A$1&lt;1,$A$1&gt;7),0,HLOOKUP($A$1,TABLE,AB24+1))</f>
        <v>46062</v>
      </c>
      <c r="M40" s="438"/>
      <c r="N40" s="439" t="s">
        <v>18</v>
      </c>
      <c r="O40" s="438"/>
      <c r="P40" s="741">
        <f>IF(ISTEXT(L40),"   N/A",ABS(L40-H39))</f>
        <v>46062</v>
      </c>
      <c r="Q40" s="742"/>
      <c r="R40" s="743"/>
      <c r="S40" s="743"/>
      <c r="T40" s="410"/>
      <c r="W40" s="887" t="s">
        <v>442</v>
      </c>
      <c r="Z40" s="860" t="s">
        <v>450</v>
      </c>
      <c r="AA40" s="844" t="s">
        <v>193</v>
      </c>
      <c r="AB40" s="886">
        <v>26</v>
      </c>
      <c r="AC40" s="848">
        <v>807269</v>
      </c>
      <c r="AD40" s="856">
        <v>1388541</v>
      </c>
      <c r="AE40" s="856">
        <v>1205609</v>
      </c>
      <c r="AF40" s="856">
        <v>984803.3</v>
      </c>
      <c r="AG40" s="856">
        <v>2330822</v>
      </c>
      <c r="AH40" s="856">
        <v>2388075</v>
      </c>
    </row>
    <row r="41" spans="1:35" ht="16.5" customHeight="1" x14ac:dyDescent="0.25">
      <c r="J41" s="430"/>
      <c r="K41" s="416"/>
      <c r="L41" s="426"/>
      <c r="R41" s="715"/>
      <c r="S41" s="715"/>
      <c r="T41" s="410"/>
      <c r="W41" s="887" t="s">
        <v>442</v>
      </c>
      <c r="Z41" s="860" t="s">
        <v>59</v>
      </c>
      <c r="AA41" s="844" t="s">
        <v>12</v>
      </c>
      <c r="AB41" s="886">
        <v>27</v>
      </c>
      <c r="AC41" s="848">
        <v>117145.25</v>
      </c>
      <c r="AD41" s="856">
        <v>126964.682564</v>
      </c>
      <c r="AE41" s="856">
        <v>172044.55301599999</v>
      </c>
      <c r="AF41" s="856">
        <v>149056.45210600001</v>
      </c>
      <c r="AG41" s="856">
        <v>214452.43797200001</v>
      </c>
      <c r="AH41" s="856">
        <v>320303.38428200001</v>
      </c>
    </row>
    <row r="42" spans="1:35" ht="16.5" customHeight="1" x14ac:dyDescent="0.25">
      <c r="D42" s="414" t="s">
        <v>445</v>
      </c>
      <c r="J42" s="430"/>
      <c r="K42" s="416"/>
      <c r="L42" s="425"/>
      <c r="N42" s="414"/>
      <c r="P42" s="716"/>
      <c r="R42" s="715"/>
      <c r="S42" s="715"/>
      <c r="T42" s="410"/>
      <c r="W42" s="887" t="s">
        <v>442</v>
      </c>
      <c r="Z42" s="860" t="s">
        <v>100</v>
      </c>
      <c r="AA42" s="844" t="s">
        <v>12</v>
      </c>
      <c r="AB42" s="886">
        <v>28</v>
      </c>
      <c r="AC42" s="848">
        <v>29.7</v>
      </c>
      <c r="AD42" s="856">
        <v>34.1</v>
      </c>
      <c r="AE42" s="856">
        <v>28.7</v>
      </c>
      <c r="AF42" s="856">
        <v>25.8</v>
      </c>
      <c r="AG42" s="856">
        <v>28.4</v>
      </c>
      <c r="AH42" s="856">
        <v>30</v>
      </c>
    </row>
    <row r="43" spans="1:35" ht="16.5" customHeight="1" x14ac:dyDescent="0.25">
      <c r="D43" s="414" t="s">
        <v>58</v>
      </c>
      <c r="G43" s="414" t="s">
        <v>19</v>
      </c>
      <c r="H43" s="260"/>
      <c r="I43" s="414"/>
      <c r="J43" s="413"/>
      <c r="K43" s="416"/>
      <c r="L43" s="418">
        <f>IF(OR($A$1&lt;1,$A$1&gt;7),0,HLOOKUP($A$1,TABLE,AB25+1))</f>
        <v>143018.549444</v>
      </c>
      <c r="N43" s="414" t="s">
        <v>12</v>
      </c>
      <c r="P43" s="716">
        <f>IF(ISTEXT(L43),"   N/A",ABS(L43-H43))</f>
        <v>143018.549444</v>
      </c>
      <c r="R43" s="647"/>
      <c r="S43" s="647"/>
      <c r="T43" s="410"/>
      <c r="W43" s="887"/>
      <c r="Y43" s="860"/>
      <c r="Z43" s="860" t="s">
        <v>454</v>
      </c>
      <c r="AA43" s="844"/>
      <c r="AB43" s="886">
        <v>29</v>
      </c>
      <c r="AC43" s="848">
        <v>47.2</v>
      </c>
      <c r="AD43" s="856">
        <v>48.1</v>
      </c>
      <c r="AE43" s="856">
        <v>50.6</v>
      </c>
      <c r="AF43" s="856">
        <v>48.2</v>
      </c>
      <c r="AG43" s="856">
        <v>50.6</v>
      </c>
      <c r="AH43" s="856">
        <v>50</v>
      </c>
    </row>
    <row r="44" spans="1:35" ht="16.5" customHeight="1" x14ac:dyDescent="0.25">
      <c r="J44" s="430"/>
      <c r="K44" s="416"/>
      <c r="L44" s="418">
        <f>IF(OR($A$1&lt;1,$A$1&gt;7),0,HLOOKUP($A$1,TABLE,AB26+1))</f>
        <v>269831</v>
      </c>
      <c r="N44" s="414" t="s">
        <v>18</v>
      </c>
      <c r="P44" s="716">
        <f>IF(ISTEXT(L44),"   N/A",ABS(L44-H43))</f>
        <v>269831</v>
      </c>
      <c r="R44" s="647"/>
      <c r="S44" s="647"/>
      <c r="T44" s="410"/>
      <c r="W44" s="887"/>
      <c r="Y44" s="860"/>
      <c r="Z44" s="860" t="s">
        <v>455</v>
      </c>
      <c r="AA44" s="886" t="s">
        <v>12</v>
      </c>
      <c r="AB44" s="886">
        <v>30</v>
      </c>
      <c r="AC44" s="848">
        <v>1.3333330000000001</v>
      </c>
      <c r="AD44" s="848">
        <v>2.5</v>
      </c>
      <c r="AE44" s="848">
        <v>1.5</v>
      </c>
      <c r="AF44" s="848">
        <v>1.733333</v>
      </c>
      <c r="AG44" s="848">
        <v>2.964286</v>
      </c>
      <c r="AH44" s="848">
        <v>6.9047619999999998</v>
      </c>
    </row>
    <row r="45" spans="1:35" ht="16.5" customHeight="1" x14ac:dyDescent="0.25">
      <c r="J45" s="430"/>
      <c r="K45" s="416"/>
      <c r="R45" s="715"/>
      <c r="S45" s="715"/>
      <c r="T45" s="410"/>
      <c r="W45" s="887"/>
      <c r="Y45" s="860"/>
      <c r="Z45" s="860" t="s">
        <v>455</v>
      </c>
      <c r="AA45" s="886" t="s">
        <v>422</v>
      </c>
      <c r="AB45" s="886">
        <v>31</v>
      </c>
      <c r="AC45" s="856">
        <v>2</v>
      </c>
      <c r="AD45" s="848">
        <v>5.6666670000000003</v>
      </c>
      <c r="AE45" s="848">
        <v>2.5</v>
      </c>
      <c r="AF45" s="848">
        <v>3</v>
      </c>
      <c r="AG45" s="848">
        <v>5.8571429999999998</v>
      </c>
      <c r="AH45" s="848">
        <v>15.36364</v>
      </c>
    </row>
    <row r="46" spans="1:35" s="427" customFormat="1" ht="16.5" customHeight="1" x14ac:dyDescent="0.25">
      <c r="A46" s="402"/>
      <c r="B46" s="402"/>
      <c r="C46" s="402"/>
      <c r="D46" s="402"/>
      <c r="E46" s="402"/>
      <c r="F46" s="402"/>
      <c r="G46" s="402"/>
      <c r="H46" s="402"/>
      <c r="I46" s="402"/>
      <c r="J46" s="430"/>
      <c r="K46" s="416"/>
      <c r="L46" s="402"/>
      <c r="M46" s="402"/>
      <c r="N46" s="402"/>
      <c r="O46" s="402"/>
      <c r="P46" s="713"/>
      <c r="Q46" s="713"/>
      <c r="R46" s="715"/>
      <c r="S46" s="715"/>
      <c r="T46" s="410"/>
      <c r="U46" s="402"/>
      <c r="V46" s="886"/>
      <c r="W46" s="887"/>
      <c r="X46" s="886"/>
      <c r="Y46" s="860"/>
      <c r="Z46" s="860" t="s">
        <v>456</v>
      </c>
      <c r="AA46" s="886" t="s">
        <v>12</v>
      </c>
      <c r="AB46" s="886">
        <v>32</v>
      </c>
      <c r="AC46" s="848">
        <v>65.900000000000006</v>
      </c>
      <c r="AD46" s="856">
        <v>53.3</v>
      </c>
      <c r="AE46" s="856">
        <v>73</v>
      </c>
      <c r="AF46" s="856">
        <v>53.8</v>
      </c>
      <c r="AG46" s="856">
        <v>50.2</v>
      </c>
      <c r="AH46" s="856">
        <v>50.5</v>
      </c>
    </row>
    <row r="47" spans="1:35" ht="16.5" customHeight="1" x14ac:dyDescent="0.25">
      <c r="D47" s="402" t="s">
        <v>446</v>
      </c>
      <c r="G47" s="402" t="s">
        <v>19</v>
      </c>
      <c r="H47" s="260"/>
      <c r="J47" s="431"/>
      <c r="L47" s="418">
        <f>IF(OR($A$1&lt;1,$A$1&gt;7),0,HLOOKUP($A$1,TABLE,AB27+1))</f>
        <v>64803.574999999997</v>
      </c>
      <c r="N47" s="402" t="s">
        <v>12</v>
      </c>
      <c r="P47" s="716">
        <f>IF(ISTEXT(L47),"   N/A",ABS(L47-H47))</f>
        <v>64803.574999999997</v>
      </c>
      <c r="R47" s="647"/>
      <c r="S47" s="647"/>
      <c r="T47" s="410"/>
      <c r="W47" s="887"/>
      <c r="Y47" s="860"/>
      <c r="Z47" s="860" t="s">
        <v>456</v>
      </c>
      <c r="AA47" s="886" t="s">
        <v>422</v>
      </c>
      <c r="AB47" s="886">
        <v>33</v>
      </c>
      <c r="AC47" s="848">
        <v>100</v>
      </c>
      <c r="AD47" s="856">
        <v>89.4</v>
      </c>
      <c r="AE47" s="856">
        <v>100</v>
      </c>
      <c r="AF47" s="856">
        <v>89</v>
      </c>
      <c r="AG47" s="856">
        <v>74.3</v>
      </c>
      <c r="AH47" s="856">
        <v>74.3</v>
      </c>
    </row>
    <row r="48" spans="1:35" ht="16.5" customHeight="1" x14ac:dyDescent="0.25">
      <c r="J48" s="430"/>
      <c r="K48" s="416"/>
      <c r="L48" s="416"/>
      <c r="P48" s="714"/>
      <c r="R48" s="715"/>
      <c r="S48" s="715"/>
      <c r="T48" s="410"/>
      <c r="W48" s="887"/>
      <c r="Y48" s="886" t="s">
        <v>231</v>
      </c>
      <c r="Z48" s="860" t="s">
        <v>12</v>
      </c>
      <c r="AA48" s="844"/>
      <c r="AB48" s="886">
        <v>34</v>
      </c>
      <c r="AC48" s="848">
        <v>0.9</v>
      </c>
      <c r="AD48" s="856">
        <v>1.2</v>
      </c>
      <c r="AE48" s="856">
        <v>1.1000000000000001</v>
      </c>
      <c r="AF48" s="856">
        <v>1.6</v>
      </c>
      <c r="AG48" s="856">
        <v>1.7</v>
      </c>
      <c r="AH48" s="856">
        <v>1.6</v>
      </c>
    </row>
    <row r="49" spans="3:34" ht="16.5" customHeight="1" x14ac:dyDescent="0.25">
      <c r="D49" s="414" t="s">
        <v>447</v>
      </c>
      <c r="J49" s="432" t="e">
        <f>+(H47/H43)*100</f>
        <v>#DIV/0!</v>
      </c>
      <c r="K49" s="414" t="s">
        <v>11</v>
      </c>
      <c r="L49" s="416">
        <f>IF(OR($A$1&lt;1,$A$1&gt;7),0,HLOOKUP($A$1,TABLE,AB28+1))</f>
        <v>37.9</v>
      </c>
      <c r="N49" s="414" t="s">
        <v>12</v>
      </c>
      <c r="P49" s="714" t="e">
        <f>IF(ISTEXT(L49),"   N/A",ABS(L49-J49))</f>
        <v>#DIV/0!</v>
      </c>
      <c r="R49" s="647"/>
      <c r="S49" s="647"/>
      <c r="T49" s="410"/>
      <c r="W49" s="887"/>
      <c r="Z49" s="860" t="s">
        <v>374</v>
      </c>
      <c r="AA49" s="844"/>
      <c r="AB49" s="886">
        <v>35</v>
      </c>
      <c r="AC49" s="848">
        <v>3.4</v>
      </c>
      <c r="AD49" s="856">
        <v>4.4000000000000004</v>
      </c>
      <c r="AE49" s="856">
        <v>3</v>
      </c>
      <c r="AF49" s="856">
        <v>4</v>
      </c>
      <c r="AG49" s="856">
        <v>3.4</v>
      </c>
      <c r="AH49" s="856">
        <v>3.2</v>
      </c>
    </row>
    <row r="50" spans="3:34" ht="16.5" customHeight="1" x14ac:dyDescent="0.25">
      <c r="D50" s="433" t="s">
        <v>448</v>
      </c>
      <c r="J50" s="434"/>
      <c r="K50" s="414"/>
      <c r="L50" s="423"/>
      <c r="N50" s="414"/>
      <c r="P50" s="714"/>
      <c r="R50" s="715"/>
      <c r="S50" s="715"/>
      <c r="T50" s="410"/>
      <c r="W50" s="887"/>
      <c r="Y50" s="860"/>
      <c r="Z50" s="860"/>
      <c r="AA50" s="844"/>
      <c r="AD50" s="856"/>
      <c r="AE50" s="856"/>
      <c r="AF50" s="856"/>
      <c r="AG50" s="856"/>
      <c r="AH50" s="856"/>
    </row>
    <row r="51" spans="3:34" ht="16.5" customHeight="1" x14ac:dyDescent="0.25">
      <c r="P51" s="712"/>
      <c r="R51" s="715"/>
      <c r="S51" s="715"/>
      <c r="T51" s="410"/>
      <c r="W51" s="887"/>
      <c r="Z51" s="860"/>
      <c r="AA51" s="844"/>
      <c r="AD51" s="856"/>
      <c r="AE51" s="856"/>
      <c r="AF51" s="856"/>
      <c r="AG51" s="856"/>
      <c r="AH51" s="856"/>
    </row>
    <row r="52" spans="3:34" ht="16.5" customHeight="1" x14ac:dyDescent="0.25">
      <c r="D52" s="440"/>
      <c r="E52" s="440"/>
      <c r="F52" s="440"/>
      <c r="G52" s="440"/>
      <c r="H52" s="337"/>
      <c r="I52" s="440"/>
      <c r="J52" s="441"/>
      <c r="K52" s="440"/>
      <c r="L52" s="442"/>
      <c r="M52" s="440"/>
      <c r="N52" s="440"/>
      <c r="O52" s="440"/>
      <c r="P52" s="744"/>
      <c r="R52" s="715"/>
      <c r="S52" s="715"/>
      <c r="T52" s="410"/>
      <c r="W52" s="887"/>
      <c r="Z52" s="860"/>
      <c r="AA52" s="844"/>
      <c r="AD52" s="856"/>
      <c r="AE52" s="856"/>
      <c r="AF52" s="856"/>
      <c r="AG52" s="856"/>
      <c r="AH52" s="856"/>
    </row>
    <row r="53" spans="3:34" ht="16.5" customHeight="1" x14ac:dyDescent="0.25">
      <c r="C53" s="428" t="s">
        <v>452</v>
      </c>
      <c r="P53" s="712"/>
      <c r="R53" s="715"/>
      <c r="S53" s="715"/>
      <c r="AC53" s="886"/>
      <c r="AD53" s="886"/>
      <c r="AE53" s="886"/>
      <c r="AF53" s="886"/>
      <c r="AG53" s="886"/>
      <c r="AH53" s="886"/>
    </row>
    <row r="54" spans="3:34" ht="16.5" customHeight="1" x14ac:dyDescent="0.25">
      <c r="C54" s="435"/>
      <c r="P54" s="712"/>
      <c r="R54" s="715"/>
      <c r="S54" s="715"/>
      <c r="AC54" s="886"/>
      <c r="AD54" s="886"/>
      <c r="AE54" s="886"/>
      <c r="AF54" s="886"/>
      <c r="AG54" s="886"/>
      <c r="AH54" s="886"/>
    </row>
    <row r="55" spans="3:34" ht="16.5" customHeight="1" x14ac:dyDescent="0.25">
      <c r="C55" s="435"/>
      <c r="D55" s="402" t="s">
        <v>57</v>
      </c>
      <c r="H55" s="260"/>
      <c r="J55" s="413"/>
      <c r="K55" s="416"/>
      <c r="L55" s="416">
        <f>IF(OR($A$1&lt;1,$A$1&gt;7),0,HLOOKUP($A$1,TABLE,AB29+1))</f>
        <v>0.111111</v>
      </c>
      <c r="N55" s="402" t="s">
        <v>12</v>
      </c>
      <c r="P55" s="714">
        <f>IF(ISTEXT(L55),"   N/A",ABS(L55-H55))</f>
        <v>0.111111</v>
      </c>
      <c r="R55" s="647"/>
      <c r="S55" s="647"/>
    </row>
    <row r="56" spans="3:34" ht="16.5" customHeight="1" x14ac:dyDescent="0.25">
      <c r="C56" s="435"/>
      <c r="J56" s="416"/>
      <c r="K56" s="416"/>
      <c r="L56" s="416"/>
      <c r="P56" s="714"/>
      <c r="R56" s="715"/>
      <c r="S56" s="715"/>
    </row>
    <row r="57" spans="3:34" ht="16.5" customHeight="1" x14ac:dyDescent="0.25">
      <c r="C57" s="435"/>
      <c r="D57" s="414"/>
      <c r="J57" s="416"/>
      <c r="K57" s="416"/>
      <c r="P57" s="712"/>
      <c r="R57" s="715"/>
      <c r="S57" s="715"/>
    </row>
    <row r="58" spans="3:34" ht="16.5" customHeight="1" x14ac:dyDescent="0.25">
      <c r="C58" s="414"/>
      <c r="D58" s="414" t="s">
        <v>129</v>
      </c>
      <c r="G58" s="414" t="s">
        <v>19</v>
      </c>
      <c r="H58" s="260"/>
      <c r="I58" s="414"/>
      <c r="J58" s="413"/>
      <c r="K58" s="418"/>
      <c r="L58" s="416">
        <f>IF(OR($A$1&lt;1,$A$1&gt;7),0,HLOOKUP($A$1,TABLE,AB30+1))</f>
        <v>35641.333333000002</v>
      </c>
      <c r="N58" s="414" t="s">
        <v>12</v>
      </c>
      <c r="P58" s="716">
        <f>IF(ISTEXT(L58),"   N/A",ABS(L58-H58))</f>
        <v>35641.333333000002</v>
      </c>
      <c r="R58" s="647"/>
      <c r="S58" s="647"/>
    </row>
    <row r="59" spans="3:34" ht="16.5" customHeight="1" x14ac:dyDescent="0.25">
      <c r="J59" s="429"/>
      <c r="K59" s="418"/>
      <c r="L59" s="423">
        <f>IF(OR($A$1&lt;1,$A$1&gt;7),0,HLOOKUP($A$1,TABLE,AB31+1))</f>
        <v>75025</v>
      </c>
      <c r="N59" s="414" t="s">
        <v>18</v>
      </c>
      <c r="P59" s="716">
        <f>IF(ISTEXT(L59),"   N/A",ABS(L59-H58))</f>
        <v>75025</v>
      </c>
      <c r="R59" s="647"/>
      <c r="S59" s="647"/>
    </row>
    <row r="60" spans="3:34" ht="16.5" customHeight="1" x14ac:dyDescent="0.25">
      <c r="J60" s="430"/>
      <c r="K60" s="416"/>
      <c r="L60" s="425"/>
      <c r="N60" s="414"/>
      <c r="P60" s="716"/>
      <c r="R60" s="668"/>
      <c r="S60" s="668"/>
    </row>
    <row r="61" spans="3:34" ht="16.5" customHeight="1" x14ac:dyDescent="0.25">
      <c r="D61" s="414" t="s">
        <v>445</v>
      </c>
      <c r="J61" s="430"/>
      <c r="K61" s="416"/>
      <c r="L61" s="425"/>
      <c r="N61" s="414"/>
      <c r="P61" s="716"/>
      <c r="R61" s="745"/>
      <c r="S61" s="745"/>
    </row>
    <row r="62" spans="3:34" ht="16.5" customHeight="1" x14ac:dyDescent="0.25">
      <c r="D62" s="414" t="s">
        <v>58</v>
      </c>
      <c r="G62" s="414" t="s">
        <v>19</v>
      </c>
      <c r="H62" s="260"/>
      <c r="I62" s="414"/>
      <c r="J62" s="413"/>
      <c r="K62" s="416"/>
      <c r="L62" s="423">
        <f>IF(OR($A$1&lt;1,$A$1&gt;7),0,HLOOKUP($A$1,TABLE,AB32+1))</f>
        <v>162618.33333299999</v>
      </c>
      <c r="N62" s="414" t="s">
        <v>12</v>
      </c>
      <c r="P62" s="716">
        <f>IF(ISTEXT(L62),"   N/A",ABS(L62-H62))</f>
        <v>162618.33333299999</v>
      </c>
      <c r="R62" s="647"/>
      <c r="S62" s="647"/>
    </row>
    <row r="63" spans="3:34" ht="16.5" customHeight="1" x14ac:dyDescent="0.25">
      <c r="J63" s="430"/>
      <c r="K63" s="416"/>
      <c r="L63" s="423">
        <f>IF(OR($A$1&lt;1,$A$1&gt;7),0,HLOOKUP($A$1,TABLE,AB33+1))</f>
        <v>244308</v>
      </c>
      <c r="N63" s="414" t="s">
        <v>18</v>
      </c>
      <c r="P63" s="716">
        <f>IF(ISTEXT(L63),"   N/A",ABS(L63-H62))</f>
        <v>244308</v>
      </c>
      <c r="R63" s="647"/>
      <c r="S63" s="647"/>
    </row>
    <row r="64" spans="3:34" ht="16.5" customHeight="1" x14ac:dyDescent="0.25">
      <c r="J64" s="430"/>
      <c r="K64" s="416"/>
      <c r="R64" s="668"/>
      <c r="S64" s="668"/>
    </row>
    <row r="65" spans="3:19" ht="16.5" customHeight="1" x14ac:dyDescent="0.25">
      <c r="J65" s="430"/>
      <c r="K65" s="416"/>
      <c r="R65" s="668"/>
      <c r="S65" s="668"/>
    </row>
    <row r="66" spans="3:19" ht="16.5" customHeight="1" x14ac:dyDescent="0.25">
      <c r="D66" s="402" t="s">
        <v>446</v>
      </c>
      <c r="G66" s="402" t="s">
        <v>19</v>
      </c>
      <c r="H66" s="260"/>
      <c r="J66" s="431"/>
      <c r="L66" s="423">
        <f>IF(OR($A$1&lt;1,$A$1&gt;7),0,HLOOKUP($A$1,TABLE,AB34+1))</f>
        <v>60063.15</v>
      </c>
      <c r="N66" s="402" t="s">
        <v>12</v>
      </c>
      <c r="P66" s="716">
        <f>IF(ISTEXT(L66),"   N/A",ABS(L66-H66))</f>
        <v>60063.15</v>
      </c>
      <c r="R66" s="647"/>
      <c r="S66" s="647"/>
    </row>
    <row r="67" spans="3:19" ht="16.5" customHeight="1" x14ac:dyDescent="0.25">
      <c r="J67" s="430"/>
      <c r="K67" s="416"/>
      <c r="L67" s="416"/>
      <c r="P67" s="714"/>
      <c r="R67" s="745"/>
      <c r="S67" s="745"/>
    </row>
    <row r="68" spans="3:19" ht="16.5" customHeight="1" x14ac:dyDescent="0.25">
      <c r="D68" s="414" t="s">
        <v>447</v>
      </c>
      <c r="J68" s="432" t="e">
        <f>+(H66/H62)*100</f>
        <v>#DIV/0!</v>
      </c>
      <c r="K68" s="414" t="s">
        <v>11</v>
      </c>
      <c r="L68" s="423">
        <f>IF(OR($A$1&lt;1,$A$1&gt;7),0,HLOOKUP($A$1,TABLE,AB35+1))</f>
        <v>35</v>
      </c>
      <c r="N68" s="414" t="s">
        <v>12</v>
      </c>
      <c r="P68" s="714" t="e">
        <f>IF(ISTEXT(L68),"   N/A",ABS(L68-J68))</f>
        <v>#DIV/0!</v>
      </c>
      <c r="R68" s="647"/>
      <c r="S68" s="647"/>
    </row>
    <row r="69" spans="3:19" ht="16.5" customHeight="1" x14ac:dyDescent="0.25">
      <c r="D69" s="433" t="s">
        <v>448</v>
      </c>
      <c r="J69" s="434"/>
      <c r="K69" s="414"/>
      <c r="L69" s="416"/>
      <c r="N69" s="414"/>
      <c r="P69" s="714"/>
      <c r="R69" s="715"/>
      <c r="S69" s="715"/>
    </row>
    <row r="70" spans="3:19" ht="16.5" customHeight="1" x14ac:dyDescent="0.25">
      <c r="J70" s="443"/>
      <c r="L70" s="416"/>
      <c r="P70" s="712"/>
      <c r="R70" s="715"/>
      <c r="S70" s="715"/>
    </row>
    <row r="71" spans="3:19" ht="16.5" customHeight="1" x14ac:dyDescent="0.25">
      <c r="P71" s="712"/>
      <c r="R71" s="715"/>
      <c r="S71" s="715"/>
    </row>
    <row r="72" spans="3:19" ht="16.5" customHeight="1" x14ac:dyDescent="0.25">
      <c r="C72" s="428" t="s">
        <v>453</v>
      </c>
      <c r="J72" s="416"/>
      <c r="K72" s="416"/>
      <c r="L72" s="416"/>
      <c r="P72" s="712"/>
      <c r="R72" s="715"/>
      <c r="S72" s="715"/>
    </row>
    <row r="73" spans="3:19" ht="16.5" customHeight="1" x14ac:dyDescent="0.25">
      <c r="C73" s="435"/>
      <c r="J73" s="416"/>
      <c r="K73" s="416"/>
      <c r="L73" s="416"/>
      <c r="P73" s="712"/>
      <c r="R73" s="715"/>
      <c r="S73" s="715"/>
    </row>
    <row r="74" spans="3:19" ht="16.5" customHeight="1" x14ac:dyDescent="0.25">
      <c r="D74" s="402" t="s">
        <v>57</v>
      </c>
      <c r="H74" s="260"/>
      <c r="J74" s="413"/>
      <c r="K74" s="416"/>
      <c r="L74" s="423">
        <f>IF(OR($A$1&lt;1,$A$1&gt;7),0,HLOOKUP($A$1,TABLE,AB36+1))</f>
        <v>0.33333299999999999</v>
      </c>
      <c r="N74" s="402" t="s">
        <v>12</v>
      </c>
      <c r="P74" s="714">
        <f>IF(ISTEXT(L74),"   N/A",ABS(L74-H74))</f>
        <v>0.33333299999999999</v>
      </c>
      <c r="R74" s="647"/>
      <c r="S74" s="647"/>
    </row>
    <row r="75" spans="3:19" ht="16.5" customHeight="1" x14ac:dyDescent="0.25">
      <c r="D75" s="414"/>
      <c r="J75" s="416"/>
      <c r="K75" s="416"/>
      <c r="L75" s="416"/>
      <c r="P75" s="712"/>
      <c r="R75" s="715"/>
      <c r="S75" s="715"/>
    </row>
    <row r="76" spans="3:19" ht="16.5" customHeight="1" x14ac:dyDescent="0.25">
      <c r="D76" s="414"/>
      <c r="I76" s="414"/>
      <c r="J76" s="413"/>
      <c r="K76" s="418"/>
      <c r="L76" s="416"/>
      <c r="P76" s="712"/>
      <c r="R76" s="715"/>
      <c r="S76" s="715"/>
    </row>
    <row r="77" spans="3:19" ht="16.5" customHeight="1" x14ac:dyDescent="0.25">
      <c r="D77" s="402" t="s">
        <v>129</v>
      </c>
      <c r="G77" s="414" t="s">
        <v>19</v>
      </c>
      <c r="H77" s="260"/>
      <c r="J77" s="429"/>
      <c r="K77" s="418"/>
      <c r="L77" s="423">
        <f>IF(OR($A$1&lt;1,$A$1&gt;7),0,HLOOKUP($A$1,TABLE,AB37+1))</f>
        <v>49618.964375000003</v>
      </c>
      <c r="N77" s="414" t="s">
        <v>12</v>
      </c>
      <c r="P77" s="716">
        <f>IF(ISTEXT(L77),"   N/A",ABS(L77-H77))</f>
        <v>49618.964375000003</v>
      </c>
      <c r="R77" s="647"/>
      <c r="S77" s="647"/>
    </row>
    <row r="78" spans="3:19" ht="16.5" customHeight="1" x14ac:dyDescent="0.25">
      <c r="J78" s="430"/>
      <c r="K78" s="416"/>
      <c r="L78" s="423">
        <f>IF(OR($A$1&lt;1,$A$1&gt;7),0,HLOOKUP($A$1,TABLE,AB38+1))</f>
        <v>96606.5</v>
      </c>
      <c r="N78" s="414" t="s">
        <v>18</v>
      </c>
      <c r="P78" s="716">
        <f>IF(ISTEXT(L78),"   N/A",ABS(L78-H77))</f>
        <v>96606.5</v>
      </c>
      <c r="R78" s="647"/>
      <c r="S78" s="647"/>
    </row>
    <row r="79" spans="3:19" ht="16.5" customHeight="1" x14ac:dyDescent="0.25">
      <c r="J79" s="430"/>
      <c r="K79" s="416"/>
      <c r="L79" s="425"/>
      <c r="N79" s="414"/>
      <c r="P79" s="716"/>
      <c r="R79" s="715"/>
      <c r="S79" s="715"/>
    </row>
    <row r="80" spans="3:19" ht="16.5" customHeight="1" x14ac:dyDescent="0.25">
      <c r="D80" s="414" t="s">
        <v>445</v>
      </c>
      <c r="J80" s="430"/>
      <c r="K80" s="416"/>
      <c r="L80" s="425"/>
      <c r="N80" s="414"/>
      <c r="P80" s="716"/>
      <c r="R80" s="715"/>
      <c r="S80" s="715"/>
    </row>
    <row r="81" spans="3:19" ht="16.5" customHeight="1" x14ac:dyDescent="0.25">
      <c r="D81" s="414" t="s">
        <v>58</v>
      </c>
      <c r="G81" s="414" t="s">
        <v>19</v>
      </c>
      <c r="H81" s="260"/>
      <c r="I81" s="414"/>
      <c r="J81" s="413"/>
      <c r="K81" s="416"/>
      <c r="L81" s="423">
        <f>IF(OR($A$1&lt;1,$A$1&gt;7),0,HLOOKUP($A$1,TABLE,AB39+1))</f>
        <v>469578.666875</v>
      </c>
      <c r="N81" s="414" t="s">
        <v>12</v>
      </c>
      <c r="P81" s="716">
        <f>IF(ISTEXT(L81),"   N/A",ABS(L81-H81))</f>
        <v>469578.666875</v>
      </c>
      <c r="R81" s="647"/>
      <c r="S81" s="647"/>
    </row>
    <row r="82" spans="3:19" ht="16.5" customHeight="1" x14ac:dyDescent="0.25">
      <c r="J82" s="430"/>
      <c r="K82" s="416"/>
      <c r="L82" s="423">
        <f>IF(OR($A$1&lt;1,$A$1&gt;7),0,HLOOKUP($A$1,TABLE,AB40+1))</f>
        <v>807269</v>
      </c>
      <c r="N82" s="414" t="s">
        <v>18</v>
      </c>
      <c r="P82" s="716">
        <f>IF(ISTEXT(L82),"   N/A",ABS(L82-H81))</f>
        <v>807269</v>
      </c>
      <c r="R82" s="647"/>
      <c r="S82" s="647"/>
    </row>
    <row r="83" spans="3:19" ht="16.5" customHeight="1" x14ac:dyDescent="0.25">
      <c r="J83" s="430"/>
      <c r="K83" s="416"/>
      <c r="L83" s="418"/>
      <c r="P83" s="716"/>
      <c r="R83" s="715"/>
      <c r="S83" s="715"/>
    </row>
    <row r="84" spans="3:19" ht="16.5" customHeight="1" x14ac:dyDescent="0.25">
      <c r="J84" s="430"/>
      <c r="K84" s="416"/>
      <c r="L84" s="425"/>
      <c r="N84" s="414"/>
      <c r="P84" s="716"/>
      <c r="R84" s="668"/>
      <c r="S84" s="668"/>
    </row>
    <row r="85" spans="3:19" ht="16.5" customHeight="1" x14ac:dyDescent="0.25">
      <c r="D85" s="402" t="s">
        <v>446</v>
      </c>
      <c r="G85" s="402" t="s">
        <v>19</v>
      </c>
      <c r="H85" s="260"/>
      <c r="J85" s="431"/>
      <c r="L85" s="423">
        <f>IF(OR($A$1&lt;1,$A$1&gt;7),0,HLOOKUP($A$1,TABLE,AB41+1))</f>
        <v>117145.25</v>
      </c>
      <c r="N85" s="402" t="s">
        <v>12</v>
      </c>
      <c r="P85" s="716">
        <f>IF(ISTEXT(L85),"   N/A",ABS(L85-H85))</f>
        <v>117145.25</v>
      </c>
      <c r="R85" s="647"/>
      <c r="S85" s="647"/>
    </row>
    <row r="86" spans="3:19" ht="16.5" customHeight="1" x14ac:dyDescent="0.25">
      <c r="J86" s="430"/>
      <c r="K86" s="416"/>
      <c r="L86" s="425"/>
      <c r="N86" s="414"/>
      <c r="P86" s="716"/>
      <c r="R86" s="715"/>
      <c r="S86" s="715"/>
    </row>
    <row r="87" spans="3:19" ht="16.5" customHeight="1" x14ac:dyDescent="0.25">
      <c r="D87" s="414" t="s">
        <v>447</v>
      </c>
      <c r="J87" s="432" t="e">
        <f>+(H85/H81)*100</f>
        <v>#DIV/0!</v>
      </c>
      <c r="K87" s="414" t="s">
        <v>11</v>
      </c>
      <c r="L87" s="423">
        <f>IF(OR($A$1&lt;1,$A$1&gt;7),0,HLOOKUP($A$1,TABLE,AB42+1))</f>
        <v>29.7</v>
      </c>
      <c r="N87" s="402" t="s">
        <v>12</v>
      </c>
      <c r="P87" s="716" t="e">
        <f>IF(ISTEXT(L87),"   N/A",ABS(L87-J87))</f>
        <v>#DIV/0!</v>
      </c>
      <c r="R87" s="647"/>
      <c r="S87" s="647"/>
    </row>
    <row r="88" spans="3:19" ht="16.5" customHeight="1" x14ac:dyDescent="0.25">
      <c r="D88" s="433" t="s">
        <v>448</v>
      </c>
      <c r="J88" s="434"/>
      <c r="K88" s="414"/>
      <c r="R88" s="715"/>
      <c r="S88" s="715"/>
    </row>
    <row r="89" spans="3:19" ht="16.5" customHeight="1" x14ac:dyDescent="0.25">
      <c r="J89" s="416"/>
      <c r="P89" s="712"/>
      <c r="R89" s="715"/>
      <c r="S89" s="715"/>
    </row>
    <row r="90" spans="3:19" ht="16.5" customHeight="1" x14ac:dyDescent="0.25">
      <c r="J90" s="413"/>
      <c r="L90" s="425"/>
      <c r="N90" s="414"/>
      <c r="P90" s="716"/>
      <c r="R90" s="715"/>
      <c r="S90" s="715"/>
    </row>
    <row r="91" spans="3:19" ht="16.5" customHeight="1" x14ac:dyDescent="0.25">
      <c r="D91" s="414" t="s">
        <v>449</v>
      </c>
      <c r="H91" s="260"/>
      <c r="J91" s="431"/>
      <c r="L91" s="423">
        <f>IF(OR($A$1&lt;1,$A$1&gt;7),0,HLOOKUP($A$1,TABLE,AB43+1))</f>
        <v>47.2</v>
      </c>
      <c r="N91" s="402" t="s">
        <v>12</v>
      </c>
      <c r="P91" s="716">
        <f>IF(ISTEXT(L91),"   N/A",ABS(L91-H91))</f>
        <v>47.2</v>
      </c>
      <c r="R91" s="647"/>
      <c r="S91" s="647"/>
    </row>
    <row r="92" spans="3:19" ht="16.5" customHeight="1" x14ac:dyDescent="0.25">
      <c r="D92" s="414"/>
      <c r="P92" s="712"/>
      <c r="R92" s="715"/>
      <c r="S92" s="715"/>
    </row>
    <row r="93" spans="3:19" ht="16.5" customHeight="1" x14ac:dyDescent="0.25">
      <c r="D93" s="414"/>
      <c r="P93" s="712"/>
      <c r="R93" s="715"/>
      <c r="S93" s="715"/>
    </row>
    <row r="94" spans="3:19" ht="16.5" customHeight="1" x14ac:dyDescent="0.3">
      <c r="C94" s="444" t="s">
        <v>223</v>
      </c>
      <c r="D94" s="445"/>
      <c r="E94" s="446"/>
      <c r="G94" s="414"/>
      <c r="H94" s="414"/>
      <c r="I94" s="414"/>
      <c r="J94" s="413"/>
      <c r="K94" s="418"/>
      <c r="L94" s="418"/>
      <c r="N94" s="414"/>
      <c r="P94" s="716"/>
      <c r="R94" s="715"/>
      <c r="S94" s="715"/>
    </row>
    <row r="95" spans="3:19" ht="16.5" customHeight="1" x14ac:dyDescent="0.25">
      <c r="C95" s="428"/>
      <c r="D95" s="414"/>
      <c r="G95" s="414"/>
      <c r="H95" s="414"/>
      <c r="I95" s="414"/>
      <c r="J95" s="413"/>
      <c r="K95" s="418"/>
      <c r="L95" s="418"/>
      <c r="N95" s="414"/>
      <c r="P95" s="716"/>
      <c r="R95" s="715"/>
      <c r="S95" s="715"/>
    </row>
    <row r="96" spans="3:19" ht="16.5" customHeight="1" x14ac:dyDescent="0.25">
      <c r="D96" s="414" t="s">
        <v>224</v>
      </c>
      <c r="P96" s="712"/>
      <c r="R96" s="715"/>
      <c r="S96" s="715"/>
    </row>
    <row r="97" spans="2:19" ht="16.5" customHeight="1" x14ac:dyDescent="0.25">
      <c r="D97" s="414" t="s">
        <v>225</v>
      </c>
      <c r="G97" s="414"/>
      <c r="H97" s="260"/>
      <c r="I97" s="414"/>
      <c r="K97" s="418"/>
      <c r="L97" s="423">
        <f>IF(OR($A$1&lt;1,$A$1&gt;7),0,HLOOKUP($A$1,TABLE,AB44+1))</f>
        <v>1.3333330000000001</v>
      </c>
      <c r="N97" s="414" t="s">
        <v>12</v>
      </c>
      <c r="P97" s="714">
        <f>IF(ISTEXT(L97),"   N/A",ABS(L97-H97))</f>
        <v>1.3333330000000001</v>
      </c>
      <c r="R97" s="647"/>
      <c r="S97" s="647"/>
    </row>
    <row r="98" spans="2:19" ht="16.5" customHeight="1" x14ac:dyDescent="0.25">
      <c r="K98" s="418"/>
      <c r="L98" s="423">
        <f>IF(OR($A$1&lt;1,$A$1&gt;7),0,HLOOKUP($A$1,TABLE,AB45+1))</f>
        <v>2</v>
      </c>
      <c r="N98" s="414" t="s">
        <v>374</v>
      </c>
      <c r="P98" s="714">
        <f>IF(ISTEXT(L98),"   N/A",ABS(L98-H98))</f>
        <v>2</v>
      </c>
      <c r="R98" s="647"/>
      <c r="S98" s="647"/>
    </row>
    <row r="99" spans="2:19" ht="16.5" customHeight="1" x14ac:dyDescent="0.25">
      <c r="K99" s="418"/>
      <c r="L99" s="416"/>
      <c r="N99" s="414"/>
      <c r="P99" s="714"/>
      <c r="R99" s="668"/>
      <c r="S99" s="668"/>
    </row>
    <row r="100" spans="2:19" ht="16.5" customHeight="1" x14ac:dyDescent="0.25">
      <c r="C100" s="414"/>
      <c r="D100" s="402" t="s">
        <v>226</v>
      </c>
      <c r="R100" s="715"/>
      <c r="S100" s="715"/>
    </row>
    <row r="101" spans="2:19" ht="16.5" customHeight="1" x14ac:dyDescent="0.25">
      <c r="D101" s="402" t="s">
        <v>227</v>
      </c>
      <c r="H101" s="260"/>
      <c r="I101" s="414" t="s">
        <v>11</v>
      </c>
      <c r="K101" s="418"/>
      <c r="L101" s="423">
        <f>IF(OR($A$1&lt;1,$A$1&gt;7),0,HLOOKUP($A$1,TABLE,AB46+1))</f>
        <v>65.900000000000006</v>
      </c>
      <c r="N101" s="414" t="s">
        <v>12</v>
      </c>
      <c r="P101" s="714">
        <f>IF(ISTEXT(L101),"   N/A",ABS(L101-H101))</f>
        <v>65.900000000000006</v>
      </c>
      <c r="R101" s="647"/>
      <c r="S101" s="647"/>
    </row>
    <row r="102" spans="2:19" ht="16.5" customHeight="1" x14ac:dyDescent="0.25">
      <c r="K102" s="418"/>
      <c r="L102" s="423">
        <f>IF(OR($A$1&lt;1,$A$1&gt;7),0,HLOOKUP($A$1,TABLE,AB47+1))</f>
        <v>100</v>
      </c>
      <c r="M102" s="443"/>
      <c r="N102" s="414" t="s">
        <v>374</v>
      </c>
      <c r="P102" s="714">
        <f>IF(ISTEXT(L102),"   N/A",ABS(L102-H102))</f>
        <v>100</v>
      </c>
      <c r="R102" s="647"/>
      <c r="S102" s="647"/>
    </row>
    <row r="103" spans="2:19" ht="16.5" customHeight="1" x14ac:dyDescent="0.25">
      <c r="K103" s="418"/>
      <c r="L103" s="430"/>
      <c r="M103" s="443"/>
      <c r="N103" s="447"/>
      <c r="O103" s="443"/>
      <c r="P103" s="746"/>
      <c r="Q103" s="711"/>
      <c r="R103" s="668"/>
      <c r="S103" s="668"/>
    </row>
    <row r="104" spans="2:19" ht="16.5" customHeight="1" x14ac:dyDescent="0.3">
      <c r="D104" s="422" t="s">
        <v>232</v>
      </c>
      <c r="L104" s="416"/>
      <c r="N104" s="414"/>
      <c r="P104" s="714"/>
      <c r="R104" s="668"/>
      <c r="S104" s="668"/>
    </row>
    <row r="105" spans="2:19" ht="16.5" customHeight="1" x14ac:dyDescent="0.25">
      <c r="D105" s="323" t="s">
        <v>233</v>
      </c>
      <c r="L105" s="416"/>
      <c r="N105" s="414"/>
      <c r="P105" s="714"/>
      <c r="R105" s="668"/>
      <c r="S105" s="668"/>
    </row>
    <row r="106" spans="2:19" ht="16.5" customHeight="1" x14ac:dyDescent="0.25">
      <c r="D106" s="323" t="s">
        <v>234</v>
      </c>
      <c r="L106" s="416"/>
      <c r="N106" s="414"/>
      <c r="P106" s="714"/>
      <c r="R106" s="668"/>
      <c r="S106" s="668"/>
    </row>
    <row r="107" spans="2:19" ht="16.5" customHeight="1" x14ac:dyDescent="0.25">
      <c r="D107" s="323" t="s">
        <v>239</v>
      </c>
      <c r="L107" s="416"/>
      <c r="N107" s="414"/>
      <c r="P107" s="714"/>
      <c r="R107" s="668"/>
      <c r="S107" s="668"/>
    </row>
    <row r="108" spans="2:19" ht="16.5" customHeight="1" x14ac:dyDescent="0.25">
      <c r="B108" s="404"/>
      <c r="D108" s="448" t="s">
        <v>230</v>
      </c>
      <c r="E108" s="443"/>
      <c r="F108" s="443"/>
      <c r="G108" s="443"/>
      <c r="H108" s="443"/>
      <c r="I108" s="443"/>
      <c r="J108" s="443"/>
      <c r="K108" s="443"/>
      <c r="L108" s="443"/>
      <c r="M108" s="443"/>
      <c r="N108" s="443"/>
      <c r="R108" s="715"/>
      <c r="S108" s="715"/>
    </row>
    <row r="109" spans="2:19" ht="16.5" customHeight="1" x14ac:dyDescent="0.25">
      <c r="B109" s="404"/>
      <c r="D109" s="443"/>
      <c r="E109" s="443"/>
      <c r="F109" s="443"/>
      <c r="G109" s="443"/>
      <c r="H109" s="443"/>
      <c r="I109" s="443"/>
      <c r="J109" s="443"/>
      <c r="K109" s="443"/>
      <c r="L109" s="443"/>
      <c r="M109" s="443"/>
      <c r="N109" s="443"/>
      <c r="R109" s="715"/>
      <c r="S109" s="715"/>
    </row>
    <row r="110" spans="2:19" ht="16.5" customHeight="1" x14ac:dyDescent="0.25">
      <c r="B110" s="404"/>
      <c r="D110" s="443" t="s">
        <v>311</v>
      </c>
      <c r="E110" s="443"/>
      <c r="F110" s="443"/>
      <c r="G110" s="443"/>
      <c r="H110" s="443"/>
      <c r="I110" s="443"/>
      <c r="J110" s="443"/>
      <c r="K110" s="443"/>
      <c r="L110" s="443"/>
      <c r="M110" s="443"/>
      <c r="N110" s="443"/>
      <c r="R110" s="715"/>
      <c r="S110" s="715"/>
    </row>
    <row r="111" spans="2:19" ht="16.5" customHeight="1" x14ac:dyDescent="0.25">
      <c r="B111" s="404"/>
      <c r="D111" s="443" t="s">
        <v>310</v>
      </c>
      <c r="E111" s="443"/>
      <c r="F111" s="443"/>
      <c r="G111" s="443" t="s">
        <v>19</v>
      </c>
      <c r="H111" s="260"/>
      <c r="I111" s="443"/>
      <c r="J111" s="443"/>
      <c r="K111" s="443"/>
      <c r="M111" s="443"/>
      <c r="N111" s="443"/>
      <c r="R111" s="715"/>
      <c r="S111" s="715"/>
    </row>
    <row r="112" spans="2:19" ht="16.5" customHeight="1" x14ac:dyDescent="0.25">
      <c r="B112" s="404"/>
      <c r="D112" s="443"/>
      <c r="E112" s="443"/>
      <c r="F112" s="443"/>
      <c r="G112" s="443"/>
      <c r="H112" s="443"/>
      <c r="I112" s="443"/>
      <c r="J112" s="443"/>
      <c r="K112" s="443"/>
      <c r="M112" s="443"/>
      <c r="N112" s="443"/>
      <c r="R112" s="715"/>
      <c r="S112" s="715"/>
    </row>
    <row r="113" spans="1:19" ht="16.5" customHeight="1" x14ac:dyDescent="0.25">
      <c r="B113" s="404"/>
      <c r="D113" s="443" t="s">
        <v>312</v>
      </c>
      <c r="E113" s="443"/>
      <c r="F113" s="443"/>
      <c r="G113" s="443"/>
      <c r="H113" s="443"/>
      <c r="I113" s="443"/>
      <c r="J113" s="443"/>
      <c r="K113" s="443"/>
      <c r="M113" s="443"/>
      <c r="N113" s="443"/>
      <c r="R113" s="715"/>
      <c r="S113" s="715"/>
    </row>
    <row r="114" spans="1:19" ht="16.5" customHeight="1" x14ac:dyDescent="0.25">
      <c r="B114" s="404"/>
      <c r="D114" s="443" t="s">
        <v>314</v>
      </c>
      <c r="E114" s="443"/>
      <c r="F114" s="443"/>
      <c r="G114" s="443"/>
      <c r="H114" s="449"/>
      <c r="I114" s="443"/>
      <c r="J114" s="443"/>
      <c r="K114" s="443"/>
      <c r="M114" s="443"/>
      <c r="N114" s="443"/>
      <c r="R114" s="715"/>
      <c r="S114" s="715"/>
    </row>
    <row r="115" spans="1:19" ht="16.5" customHeight="1" x14ac:dyDescent="0.25">
      <c r="B115" s="404"/>
      <c r="D115" s="450" t="s">
        <v>313</v>
      </c>
      <c r="E115" s="443"/>
      <c r="F115" s="443"/>
      <c r="G115" s="443"/>
      <c r="H115" s="443"/>
      <c r="I115" s="443"/>
      <c r="J115" s="443"/>
      <c r="K115" s="443"/>
      <c r="M115" s="443"/>
      <c r="N115" s="443"/>
      <c r="R115" s="715"/>
      <c r="S115" s="715"/>
    </row>
    <row r="116" spans="1:19" ht="16.5" customHeight="1" x14ac:dyDescent="0.25">
      <c r="B116" s="404"/>
      <c r="D116" s="443" t="s">
        <v>228</v>
      </c>
      <c r="E116" s="443"/>
      <c r="F116" s="443"/>
      <c r="G116" s="443"/>
      <c r="H116" s="451">
        <f>+H111*H114</f>
        <v>0</v>
      </c>
      <c r="I116" s="443"/>
      <c r="J116" s="443"/>
      <c r="K116" s="443"/>
      <c r="M116" s="443"/>
      <c r="N116" s="443"/>
      <c r="R116" s="715"/>
      <c r="S116" s="715"/>
    </row>
    <row r="117" spans="1:19" ht="16.5" customHeight="1" x14ac:dyDescent="0.25">
      <c r="B117" s="404"/>
      <c r="D117" s="443"/>
      <c r="E117" s="443"/>
      <c r="F117" s="443"/>
      <c r="G117" s="443"/>
      <c r="H117" s="443"/>
      <c r="I117" s="443"/>
      <c r="J117" s="443"/>
      <c r="K117" s="443"/>
      <c r="M117" s="443"/>
      <c r="N117" s="443"/>
      <c r="R117" s="715"/>
      <c r="S117" s="715"/>
    </row>
    <row r="118" spans="1:19" ht="16.5" customHeight="1" x14ac:dyDescent="0.25">
      <c r="B118" s="404"/>
      <c r="D118" s="443" t="s">
        <v>229</v>
      </c>
      <c r="E118" s="443"/>
      <c r="F118" s="443"/>
      <c r="G118" s="443" t="s">
        <v>19</v>
      </c>
      <c r="H118" s="260"/>
      <c r="I118" s="443"/>
      <c r="J118" s="443"/>
      <c r="K118" s="443"/>
      <c r="M118" s="443"/>
      <c r="N118" s="443"/>
      <c r="R118" s="715"/>
      <c r="S118" s="715"/>
    </row>
    <row r="119" spans="1:19" ht="16.5" customHeight="1" x14ac:dyDescent="0.25">
      <c r="A119" s="404"/>
      <c r="B119" s="404"/>
      <c r="D119" s="443"/>
      <c r="E119" s="443"/>
      <c r="F119" s="443"/>
      <c r="G119" s="443"/>
      <c r="H119" s="443"/>
      <c r="I119" s="443"/>
      <c r="J119" s="443"/>
      <c r="K119" s="443"/>
      <c r="M119" s="443"/>
      <c r="N119" s="443"/>
      <c r="R119" s="715"/>
      <c r="S119" s="715"/>
    </row>
    <row r="120" spans="1:19" ht="16.5" customHeight="1" x14ac:dyDescent="0.25">
      <c r="A120" s="404"/>
      <c r="B120" s="404"/>
      <c r="D120" s="443" t="s">
        <v>235</v>
      </c>
      <c r="E120" s="443"/>
      <c r="F120" s="443"/>
      <c r="G120" s="443"/>
      <c r="H120" s="443"/>
      <c r="I120" s="443"/>
      <c r="J120" s="443"/>
      <c r="K120" s="443"/>
      <c r="M120" s="443"/>
      <c r="N120" s="443"/>
      <c r="R120" s="715"/>
      <c r="S120" s="715"/>
    </row>
    <row r="121" spans="1:19" ht="16.5" customHeight="1" x14ac:dyDescent="0.25">
      <c r="A121" s="404"/>
      <c r="B121" s="404"/>
      <c r="D121" s="443" t="s">
        <v>236</v>
      </c>
      <c r="E121" s="443"/>
      <c r="F121" s="443"/>
      <c r="G121" s="443"/>
      <c r="H121" s="452">
        <f>-H116+H118</f>
        <v>0</v>
      </c>
      <c r="I121" s="443"/>
      <c r="J121" s="443"/>
      <c r="K121" s="443"/>
      <c r="M121" s="443"/>
      <c r="N121" s="443"/>
      <c r="R121" s="715"/>
      <c r="S121" s="715"/>
    </row>
    <row r="122" spans="1:19" ht="16.5" customHeight="1" x14ac:dyDescent="0.25">
      <c r="A122" s="404"/>
      <c r="B122" s="404"/>
      <c r="D122" s="443"/>
      <c r="E122" s="443"/>
      <c r="F122" s="443"/>
      <c r="G122" s="443"/>
      <c r="H122" s="443"/>
      <c r="I122" s="443"/>
      <c r="J122" s="443"/>
      <c r="K122" s="443"/>
      <c r="M122" s="443"/>
      <c r="N122" s="443"/>
      <c r="R122" s="715"/>
      <c r="S122" s="715"/>
    </row>
    <row r="123" spans="1:19" ht="16.5" customHeight="1" x14ac:dyDescent="0.25">
      <c r="A123" s="404"/>
      <c r="B123" s="404"/>
      <c r="D123" s="443" t="s">
        <v>240</v>
      </c>
      <c r="E123" s="443"/>
      <c r="F123" s="443"/>
      <c r="G123" s="443"/>
      <c r="H123" s="453" t="e">
        <f>+H121/H7</f>
        <v>#DIV/0!</v>
      </c>
      <c r="I123" s="443"/>
      <c r="J123" s="443"/>
      <c r="K123" s="443"/>
      <c r="L123" s="416">
        <f>IF(OR($A$1&lt;1,$A$1&gt;7),0,HLOOKUP($A$1,TABLE,AB48+1))</f>
        <v>0.9</v>
      </c>
      <c r="N123" s="414" t="s">
        <v>12</v>
      </c>
      <c r="P123" s="714" t="e">
        <f>IF(ISTEXT(L123),"   N/A",ABS(L123-H123))</f>
        <v>#DIV/0!</v>
      </c>
      <c r="R123" s="647"/>
      <c r="S123" s="647"/>
    </row>
    <row r="124" spans="1:19" ht="16.5" customHeight="1" x14ac:dyDescent="0.25">
      <c r="A124" s="404"/>
      <c r="B124" s="404"/>
      <c r="D124" s="443"/>
      <c r="E124" s="443"/>
      <c r="F124" s="443"/>
      <c r="G124" s="443"/>
      <c r="H124" s="443"/>
      <c r="I124" s="443"/>
      <c r="J124" s="443"/>
      <c r="K124" s="443"/>
      <c r="L124" s="416">
        <f>IF(OR($A$1&lt;1,$A$1&gt;7),0,HLOOKUP($A$1,TABLE,AB49+1))</f>
        <v>3.4</v>
      </c>
      <c r="N124" s="414" t="s">
        <v>374</v>
      </c>
      <c r="P124" s="714">
        <f>IF(ISTEXT(L124),"   N/A",ABS(L124-H124))</f>
        <v>3.4</v>
      </c>
      <c r="R124" s="647"/>
      <c r="S124" s="647"/>
    </row>
    <row r="125" spans="1:19" ht="16.5" customHeight="1" x14ac:dyDescent="0.25">
      <c r="A125" s="404"/>
      <c r="B125" s="404"/>
      <c r="D125" s="443"/>
      <c r="E125" s="443"/>
      <c r="F125" s="443"/>
      <c r="G125" s="443"/>
      <c r="H125" s="443"/>
      <c r="I125" s="443"/>
      <c r="R125" s="715"/>
      <c r="S125" s="715"/>
    </row>
    <row r="126" spans="1:19" ht="16.5" customHeight="1" x14ac:dyDescent="0.25">
      <c r="A126" s="404"/>
      <c r="B126" s="404"/>
      <c r="D126" s="443"/>
      <c r="E126" s="443"/>
      <c r="F126" s="443"/>
      <c r="G126" s="443"/>
      <c r="H126" s="454"/>
      <c r="I126" s="443"/>
      <c r="L126" s="416"/>
      <c r="N126" s="414"/>
      <c r="P126" s="714"/>
    </row>
    <row r="127" spans="1:19" ht="16.5" customHeight="1" x14ac:dyDescent="0.25">
      <c r="A127" s="404"/>
      <c r="B127" s="404"/>
      <c r="D127" s="443"/>
      <c r="E127" s="443"/>
      <c r="F127" s="443"/>
      <c r="G127" s="443"/>
      <c r="H127" s="443"/>
      <c r="I127" s="443"/>
      <c r="L127" s="416"/>
      <c r="N127" s="414"/>
      <c r="P127" s="714"/>
    </row>
    <row r="128" spans="1:19" ht="16.5" customHeight="1" x14ac:dyDescent="0.25">
      <c r="A128" s="404"/>
      <c r="B128" s="404"/>
      <c r="L128" s="416"/>
      <c r="N128" s="414"/>
      <c r="P128" s="714"/>
    </row>
    <row r="129" spans="1:20" ht="16.5" customHeight="1" x14ac:dyDescent="0.25">
      <c r="A129" s="404"/>
      <c r="B129" s="404"/>
    </row>
    <row r="130" spans="1:20" ht="16.5" customHeight="1" x14ac:dyDescent="0.25">
      <c r="A130" s="404"/>
      <c r="B130" s="404"/>
    </row>
    <row r="131" spans="1:20" ht="16.5" customHeight="1" x14ac:dyDescent="0.25">
      <c r="A131" s="404"/>
      <c r="B131" s="404"/>
    </row>
    <row r="132" spans="1:20" ht="16.5" customHeight="1" x14ac:dyDescent="0.25">
      <c r="A132" s="404"/>
      <c r="B132" s="404"/>
    </row>
    <row r="133" spans="1:20" ht="16.5" customHeight="1" x14ac:dyDescent="0.25">
      <c r="A133" s="404"/>
      <c r="B133" s="404"/>
    </row>
    <row r="134" spans="1:20" ht="16.5" customHeight="1" x14ac:dyDescent="0.25">
      <c r="A134" s="404"/>
      <c r="B134" s="404"/>
      <c r="T134" s="455"/>
    </row>
    <row r="135" spans="1:20" ht="16.5" customHeight="1" x14ac:dyDescent="0.25">
      <c r="A135" s="404"/>
      <c r="B135" s="404"/>
      <c r="T135" s="455"/>
    </row>
    <row r="136" spans="1:20" ht="16.5" customHeight="1" x14ac:dyDescent="0.25">
      <c r="A136" s="404"/>
      <c r="B136" s="404"/>
      <c r="T136" s="455"/>
    </row>
    <row r="137" spans="1:20" ht="12" customHeight="1" x14ac:dyDescent="0.25">
      <c r="A137" s="404"/>
      <c r="B137" s="404"/>
      <c r="T137" s="455"/>
    </row>
    <row r="138" spans="1:20" ht="21.75" customHeight="1" x14ac:dyDescent="0.25">
      <c r="A138" s="404"/>
      <c r="B138" s="404"/>
      <c r="T138" s="455"/>
    </row>
    <row r="139" spans="1:20" ht="16.5" customHeight="1" x14ac:dyDescent="0.25">
      <c r="A139" s="404"/>
      <c r="B139" s="404"/>
      <c r="T139" s="455"/>
    </row>
    <row r="140" spans="1:20" ht="16.5" customHeight="1" x14ac:dyDescent="0.25">
      <c r="A140" s="404"/>
      <c r="B140" s="404"/>
      <c r="T140" s="455"/>
    </row>
    <row r="141" spans="1:20" ht="16.5" customHeight="1" x14ac:dyDescent="0.25">
      <c r="A141" s="404"/>
      <c r="B141" s="404"/>
      <c r="T141" s="455"/>
    </row>
    <row r="142" spans="1:20" ht="16.5" customHeight="1" x14ac:dyDescent="0.25">
      <c r="A142" s="404"/>
      <c r="B142" s="404"/>
      <c r="T142" s="455"/>
    </row>
    <row r="143" spans="1:20" ht="16.5" customHeight="1" x14ac:dyDescent="0.25">
      <c r="A143" s="404"/>
      <c r="B143" s="404"/>
      <c r="T143" s="455"/>
    </row>
    <row r="144" spans="1:20" ht="16.5" customHeight="1" x14ac:dyDescent="0.25">
      <c r="A144" s="404"/>
      <c r="B144" s="404"/>
      <c r="T144" s="455"/>
    </row>
    <row r="145" spans="1:20" ht="16.5" customHeight="1" x14ac:dyDescent="0.25">
      <c r="A145" s="404"/>
      <c r="B145" s="404"/>
      <c r="T145" s="455"/>
    </row>
    <row r="146" spans="1:20" ht="16.5" customHeight="1" x14ac:dyDescent="0.25">
      <c r="A146" s="404"/>
      <c r="B146" s="404"/>
      <c r="T146" s="455"/>
    </row>
    <row r="147" spans="1:20" ht="16.5" customHeight="1" x14ac:dyDescent="0.25">
      <c r="A147" s="404"/>
      <c r="B147" s="404"/>
      <c r="T147" s="455"/>
    </row>
    <row r="148" spans="1:20" ht="16.5" customHeight="1" x14ac:dyDescent="0.25">
      <c r="A148" s="404"/>
      <c r="B148" s="404"/>
      <c r="T148" s="455"/>
    </row>
    <row r="149" spans="1:20" ht="16.5" customHeight="1" x14ac:dyDescent="0.25">
      <c r="A149" s="404"/>
      <c r="B149" s="404"/>
      <c r="T149" s="455"/>
    </row>
    <row r="150" spans="1:20" ht="16.5" customHeight="1" x14ac:dyDescent="0.25">
      <c r="A150" s="404"/>
      <c r="B150" s="404"/>
      <c r="T150" s="455"/>
    </row>
    <row r="151" spans="1:20" ht="16.5" customHeight="1" x14ac:dyDescent="0.25">
      <c r="A151" s="404"/>
      <c r="B151" s="404"/>
      <c r="T151" s="455"/>
    </row>
    <row r="152" spans="1:20" ht="16.5" customHeight="1" x14ac:dyDescent="0.25">
      <c r="A152" s="404"/>
      <c r="B152" s="404"/>
      <c r="T152" s="455"/>
    </row>
    <row r="153" spans="1:20" ht="16.5" customHeight="1" x14ac:dyDescent="0.25">
      <c r="A153" s="404"/>
      <c r="B153" s="404"/>
      <c r="T153" s="455"/>
    </row>
    <row r="154" spans="1:20" ht="16.5" customHeight="1" x14ac:dyDescent="0.25">
      <c r="A154" s="404"/>
      <c r="B154" s="404"/>
      <c r="T154" s="455"/>
    </row>
    <row r="155" spans="1:20" ht="16.5" customHeight="1" x14ac:dyDescent="0.25">
      <c r="A155" s="404"/>
      <c r="T155" s="455"/>
    </row>
    <row r="156" spans="1:20" ht="16.5" customHeight="1" x14ac:dyDescent="0.25">
      <c r="A156" s="404"/>
      <c r="T156" s="455"/>
    </row>
    <row r="157" spans="1:20" ht="16.5" customHeight="1" x14ac:dyDescent="0.25">
      <c r="A157" s="404"/>
    </row>
    <row r="158" spans="1:20" ht="16.5" customHeight="1" x14ac:dyDescent="0.25">
      <c r="A158" s="404"/>
    </row>
  </sheetData>
  <sheetProtection algorithmName="SHA-512" hashValue="f9u6v812uA0NmvWDkaju3SybdqktMgqu0IyYvnWDphx95s0LmatCnwj+mD1UPPf8rx0Mx0eF3g+slRo05dh0SQ==" saltValue="iwMWZ18zSVbGIbCb0nlqHw==" spinCount="100000" sheet="1" objects="1" scenarios="1"/>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2" manualBreakCount="2">
    <brk id="52" min="2" max="18" man="1"/>
    <brk id="92"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theme="6"/>
  </sheetPr>
  <dimension ref="A1:AS116"/>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5.75" x14ac:dyDescent="0.25"/>
  <cols>
    <col min="1" max="1" width="6.140625" style="473" customWidth="1"/>
    <col min="2" max="3" width="2.28515625" style="473" customWidth="1"/>
    <col min="4" max="4" width="11.42578125" style="473" customWidth="1"/>
    <col min="5" max="5" width="28.28515625" style="473" customWidth="1"/>
    <col min="6" max="6" width="4.42578125" style="473" customWidth="1"/>
    <col min="7" max="7" width="2.28515625" style="473" customWidth="1"/>
    <col min="8" max="8" width="19.42578125" style="473" customWidth="1"/>
    <col min="9" max="9" width="2.28515625" style="473" customWidth="1"/>
    <col min="10" max="10" width="8.7109375" style="473" customWidth="1"/>
    <col min="11" max="11" width="3.42578125" style="473" customWidth="1"/>
    <col min="12" max="12" width="14.7109375" style="474" customWidth="1"/>
    <col min="13" max="13" width="2.28515625" style="473" customWidth="1"/>
    <col min="14" max="14" width="14.7109375" style="473" customWidth="1"/>
    <col min="15" max="15" width="2.28515625" style="473" customWidth="1"/>
    <col min="16" max="16" width="13.85546875" style="726" customWidth="1"/>
    <col min="17" max="17" width="2.28515625" style="726" customWidth="1"/>
    <col min="18" max="18" width="12.42578125" style="726" customWidth="1"/>
    <col min="19" max="19" width="32" style="726" customWidth="1"/>
    <col min="20" max="20" width="12.42578125" style="363"/>
    <col min="21" max="22" width="8.7109375" style="363" customWidth="1"/>
    <col min="23" max="23" width="8.7109375" style="783" customWidth="1"/>
    <col min="24" max="25" width="8.7109375" style="877" customWidth="1"/>
    <col min="26" max="26" width="20.42578125" style="877" customWidth="1"/>
    <col min="27" max="27" width="7.140625" style="877" customWidth="1"/>
    <col min="28" max="28" width="4" style="877" customWidth="1"/>
    <col min="29" max="31" width="9.28515625" style="848" customWidth="1"/>
    <col min="32" max="34" width="10.42578125" style="848" customWidth="1"/>
    <col min="35" max="36" width="12.42578125" style="363"/>
    <col min="37" max="16384" width="12.42578125" style="473"/>
  </cols>
  <sheetData>
    <row r="1" spans="1:45" s="458" customFormat="1" ht="18.75" customHeight="1" x14ac:dyDescent="0.3">
      <c r="A1" s="612">
        <f>rev_code</f>
        <v>1</v>
      </c>
      <c r="B1" s="591"/>
      <c r="C1" s="592"/>
      <c r="D1" s="593" t="s">
        <v>525</v>
      </c>
      <c r="E1" s="717"/>
      <c r="F1" s="717"/>
      <c r="G1" s="717"/>
      <c r="H1" s="717"/>
      <c r="I1" s="717"/>
      <c r="J1" s="717"/>
      <c r="K1" s="717"/>
      <c r="L1" s="718"/>
      <c r="M1" s="717"/>
      <c r="N1" s="717"/>
      <c r="O1" s="717"/>
      <c r="P1" s="720"/>
      <c r="Q1" s="720"/>
      <c r="R1" s="720"/>
      <c r="S1" s="721"/>
      <c r="T1" s="457"/>
      <c r="U1" s="457"/>
      <c r="V1" s="457"/>
      <c r="W1" s="789"/>
      <c r="X1" s="898"/>
      <c r="Y1" s="898"/>
      <c r="Z1" s="898"/>
      <c r="AA1" s="898"/>
      <c r="AB1" s="898"/>
      <c r="AC1" s="822"/>
      <c r="AD1" s="822"/>
      <c r="AE1" s="822"/>
      <c r="AF1" s="822"/>
      <c r="AG1" s="822"/>
      <c r="AH1" s="822"/>
      <c r="AI1" s="457"/>
      <c r="AJ1" s="457"/>
    </row>
    <row r="3" spans="1:45" s="458" customFormat="1" ht="20.100000000000001" customHeight="1" x14ac:dyDescent="0.3">
      <c r="A3" s="456"/>
      <c r="B3" s="456"/>
      <c r="C3" s="456"/>
      <c r="D3" s="129" t="s">
        <v>0</v>
      </c>
      <c r="E3" s="811" t="str">
        <f>IF(agency="","",agency)</f>
        <v xml:space="preserve"> </v>
      </c>
      <c r="F3" s="811"/>
      <c r="G3" s="811"/>
      <c r="H3" s="811"/>
      <c r="I3" s="811"/>
      <c r="J3" s="811"/>
      <c r="K3" s="811"/>
      <c r="L3" s="811"/>
      <c r="M3" s="811"/>
      <c r="N3" s="130" t="s">
        <v>1</v>
      </c>
      <c r="O3" s="812" t="str">
        <f>IF(date="","",date)</f>
        <v xml:space="preserve"> </v>
      </c>
      <c r="P3" s="812"/>
      <c r="Q3" s="812"/>
      <c r="R3" s="645"/>
      <c r="S3" s="722"/>
      <c r="T3" s="457"/>
      <c r="U3" s="457"/>
      <c r="V3" s="457"/>
      <c r="W3" s="789"/>
      <c r="X3" s="898"/>
      <c r="Y3" s="898"/>
      <c r="Z3" s="898"/>
      <c r="AA3" s="898"/>
      <c r="AB3" s="898"/>
      <c r="AC3" s="822"/>
      <c r="AD3" s="822"/>
      <c r="AE3" s="822"/>
      <c r="AF3" s="822"/>
      <c r="AG3" s="822"/>
      <c r="AH3" s="822"/>
      <c r="AI3" s="457"/>
      <c r="AJ3" s="457"/>
    </row>
    <row r="4" spans="1:45" s="461" customFormat="1" ht="20.100000000000001" customHeight="1" x14ac:dyDescent="0.3">
      <c r="A4" s="459"/>
      <c r="B4" s="459"/>
      <c r="C4" s="459"/>
      <c r="D4" s="129"/>
      <c r="E4" s="134"/>
      <c r="F4" s="134"/>
      <c r="G4" s="135"/>
      <c r="H4" s="135"/>
      <c r="I4" s="135"/>
      <c r="J4" s="135"/>
      <c r="K4" s="135"/>
      <c r="L4" s="136"/>
      <c r="M4" s="135"/>
      <c r="N4" s="130"/>
      <c r="O4" s="137"/>
      <c r="P4" s="638"/>
      <c r="Q4" s="652"/>
      <c r="R4" s="645"/>
      <c r="S4" s="723"/>
      <c r="T4" s="460"/>
      <c r="U4" s="460"/>
      <c r="V4" s="460"/>
      <c r="W4" s="790"/>
      <c r="X4" s="899"/>
      <c r="Y4" s="899"/>
      <c r="Z4" s="899"/>
      <c r="AA4" s="899"/>
      <c r="AB4" s="899"/>
      <c r="AC4" s="868"/>
      <c r="AD4" s="868"/>
      <c r="AE4" s="868"/>
      <c r="AF4" s="868"/>
      <c r="AG4" s="868"/>
      <c r="AH4" s="868"/>
      <c r="AI4" s="460"/>
      <c r="AJ4" s="460"/>
    </row>
    <row r="5" spans="1:45" s="8" customFormat="1" ht="24.75" customHeight="1" x14ac:dyDescent="0.25">
      <c r="A5" s="599"/>
      <c r="B5" s="599"/>
      <c r="C5" s="747"/>
      <c r="D5" s="599"/>
      <c r="E5" s="748"/>
      <c r="F5" s="748"/>
      <c r="G5" s="749"/>
      <c r="H5" s="749"/>
      <c r="I5" s="749"/>
      <c r="J5" s="750" t="s">
        <v>63</v>
      </c>
      <c r="K5" s="748"/>
      <c r="L5" s="751"/>
      <c r="M5" s="748"/>
      <c r="N5" s="748" t="str">
        <f>IF(OR($A$1&lt;1,$A$1&gt;7),'READ ME!'!$B$260,CHOOSE($A$1+1,'READ ME!'!$B$260,'READ ME!'!$B$254,'READ ME!'!$B$255,'READ ME!'!$B$256,'READ ME!'!$B$257,'READ ME!'!$B$258,'READ ME!'!$B$259,'READ ME!'!$B$260))</f>
        <v>Under $1,250,000</v>
      </c>
      <c r="O5" s="748"/>
      <c r="P5" s="752"/>
      <c r="Q5" s="753"/>
      <c r="R5" s="753"/>
      <c r="S5" s="754"/>
      <c r="U5" s="9"/>
      <c r="V5" s="9"/>
      <c r="W5" s="769"/>
      <c r="X5" s="574"/>
      <c r="Y5" s="574"/>
      <c r="Z5" s="574"/>
      <c r="AA5" s="574"/>
      <c r="AB5" s="575"/>
      <c r="AC5" s="576"/>
      <c r="AD5" s="576"/>
      <c r="AE5" s="576"/>
      <c r="AF5" s="576"/>
      <c r="AG5" s="576"/>
      <c r="AH5" s="576"/>
      <c r="AI5" s="516"/>
      <c r="AJ5" s="516"/>
      <c r="AK5" s="516"/>
      <c r="AL5" s="516"/>
      <c r="AM5" s="516"/>
      <c r="AN5" s="516"/>
      <c r="AO5" s="516"/>
      <c r="AP5" s="516"/>
      <c r="AQ5" s="516"/>
      <c r="AR5" s="516"/>
      <c r="AS5" s="516"/>
    </row>
    <row r="6" spans="1:45" s="458" customFormat="1" ht="20.100000000000001" customHeight="1" x14ac:dyDescent="0.3">
      <c r="A6" s="456"/>
      <c r="B6" s="456"/>
      <c r="C6" s="456"/>
      <c r="D6" s="456"/>
      <c r="E6" s="456"/>
      <c r="F6" s="456"/>
      <c r="G6" s="456"/>
      <c r="H6" s="456"/>
      <c r="I6" s="456"/>
      <c r="J6" s="456"/>
      <c r="K6" s="456"/>
      <c r="L6" s="462"/>
      <c r="M6" s="456"/>
      <c r="N6" s="456"/>
      <c r="O6" s="456"/>
      <c r="P6" s="724"/>
      <c r="Q6" s="724"/>
      <c r="R6" s="724"/>
      <c r="S6" s="722"/>
      <c r="T6" s="457"/>
      <c r="U6" s="457"/>
      <c r="V6" s="457"/>
      <c r="W6" s="789"/>
      <c r="X6" s="898"/>
      <c r="Y6" s="898"/>
      <c r="Z6" s="898"/>
      <c r="AA6" s="898"/>
      <c r="AB6" s="898"/>
      <c r="AC6" s="822"/>
      <c r="AD6" s="822"/>
      <c r="AE6" s="822"/>
      <c r="AF6" s="822"/>
      <c r="AG6" s="822"/>
      <c r="AH6" s="822"/>
      <c r="AI6" s="457"/>
      <c r="AJ6" s="457"/>
    </row>
    <row r="7" spans="1:45" s="457" customFormat="1" ht="20.100000000000001" customHeight="1" x14ac:dyDescent="0.3">
      <c r="A7" s="465"/>
      <c r="B7" s="465"/>
      <c r="C7" s="465"/>
      <c r="D7" s="465"/>
      <c r="E7" s="465"/>
      <c r="F7" s="614" t="s">
        <v>477</v>
      </c>
      <c r="G7" s="615"/>
      <c r="H7" s="616">
        <f>+NR</f>
        <v>0</v>
      </c>
      <c r="I7" s="617" t="s">
        <v>302</v>
      </c>
      <c r="J7" s="465"/>
      <c r="K7" s="465"/>
      <c r="L7" s="719"/>
      <c r="M7" s="465"/>
      <c r="N7" s="465"/>
      <c r="O7" s="465"/>
      <c r="P7" s="724"/>
      <c r="Q7" s="724"/>
      <c r="R7" s="724"/>
      <c r="S7" s="722"/>
      <c r="W7" s="789"/>
      <c r="X7" s="898"/>
      <c r="Y7" s="898"/>
      <c r="Z7" s="898"/>
      <c r="AA7" s="898"/>
      <c r="AB7" s="898"/>
      <c r="AC7" s="822"/>
      <c r="AD7" s="822"/>
      <c r="AE7" s="822"/>
      <c r="AF7" s="822"/>
      <c r="AG7" s="822"/>
      <c r="AH7" s="822"/>
    </row>
    <row r="8" spans="1:45" s="458" customFormat="1" ht="20.100000000000001" customHeight="1" x14ac:dyDescent="0.3">
      <c r="A8" s="456"/>
      <c r="B8" s="456"/>
      <c r="C8" s="456"/>
      <c r="D8" s="456"/>
      <c r="E8" s="456"/>
      <c r="G8" s="143"/>
      <c r="H8" s="240"/>
      <c r="I8" s="456"/>
      <c r="J8" s="456"/>
      <c r="K8" s="456"/>
      <c r="L8" s="462"/>
      <c r="M8" s="456"/>
      <c r="N8" s="456"/>
      <c r="O8" s="456"/>
      <c r="P8" s="724"/>
      <c r="Q8" s="724"/>
      <c r="R8" s="724"/>
      <c r="S8" s="722"/>
      <c r="T8" s="457"/>
      <c r="U8" s="457"/>
      <c r="V8" s="457"/>
      <c r="W8" s="789"/>
      <c r="X8" s="898"/>
      <c r="Y8" s="898"/>
      <c r="Z8" s="898"/>
      <c r="AA8" s="898"/>
      <c r="AB8" s="898"/>
      <c r="AC8" s="822"/>
      <c r="AD8" s="822"/>
      <c r="AE8" s="822"/>
      <c r="AF8" s="822"/>
      <c r="AG8" s="822"/>
      <c r="AH8" s="822"/>
      <c r="AI8" s="457"/>
      <c r="AJ8" s="457"/>
    </row>
    <row r="9" spans="1:45" s="456" customFormat="1" ht="20.100000000000001" customHeight="1" x14ac:dyDescent="0.3">
      <c r="C9" s="463"/>
      <c r="H9" s="135" t="s">
        <v>109</v>
      </c>
      <c r="I9" s="464"/>
      <c r="J9" s="464"/>
      <c r="L9" s="819" t="s">
        <v>3</v>
      </c>
      <c r="M9" s="819"/>
      <c r="N9" s="819"/>
      <c r="P9" s="631" t="s">
        <v>77</v>
      </c>
      <c r="Q9" s="634"/>
      <c r="R9" s="635"/>
      <c r="S9" s="724"/>
      <c r="T9" s="465"/>
      <c r="U9" s="465"/>
      <c r="V9" s="465"/>
      <c r="W9" s="791"/>
      <c r="X9" s="900"/>
      <c r="Y9" s="900"/>
      <c r="Z9" s="900"/>
      <c r="AA9" s="900"/>
      <c r="AB9" s="900"/>
      <c r="AC9" s="846"/>
      <c r="AD9" s="846"/>
      <c r="AE9" s="846"/>
      <c r="AF9" s="846"/>
      <c r="AG9" s="846"/>
      <c r="AH9" s="846"/>
      <c r="AI9" s="465"/>
      <c r="AJ9" s="465"/>
    </row>
    <row r="10" spans="1:45" s="456" customFormat="1" ht="20.100000000000001" customHeight="1" x14ac:dyDescent="0.3">
      <c r="A10" s="466"/>
      <c r="C10" s="467" t="s">
        <v>532</v>
      </c>
      <c r="D10" s="468"/>
      <c r="E10" s="468"/>
      <c r="F10" s="464"/>
      <c r="H10" s="30" t="s">
        <v>524</v>
      </c>
      <c r="I10" s="397"/>
      <c r="J10" s="243"/>
      <c r="L10" s="151" t="s">
        <v>110</v>
      </c>
      <c r="M10" s="141"/>
      <c r="N10" s="147" t="s">
        <v>7</v>
      </c>
      <c r="P10" s="632" t="s">
        <v>32</v>
      </c>
      <c r="Q10" s="634"/>
      <c r="R10" s="816" t="s">
        <v>108</v>
      </c>
      <c r="S10" s="816"/>
      <c r="T10" s="465"/>
      <c r="U10" s="465"/>
      <c r="V10" s="152"/>
      <c r="W10" s="771"/>
      <c r="X10" s="587"/>
      <c r="Y10" s="587"/>
      <c r="Z10" s="587"/>
      <c r="AA10" s="900"/>
      <c r="AB10" s="900"/>
      <c r="AC10" s="846"/>
      <c r="AD10" s="846"/>
      <c r="AE10" s="846"/>
      <c r="AF10" s="846"/>
      <c r="AG10" s="846"/>
      <c r="AH10" s="846"/>
      <c r="AI10" s="465"/>
      <c r="AJ10" s="465"/>
    </row>
    <row r="11" spans="1:45" x14ac:dyDescent="0.25">
      <c r="A11" s="469"/>
      <c r="B11" s="470"/>
      <c r="C11" s="469"/>
      <c r="D11" s="471"/>
      <c r="E11" s="471"/>
      <c r="F11" s="471"/>
      <c r="G11" s="470"/>
      <c r="H11" s="179"/>
      <c r="I11" s="293"/>
      <c r="J11" s="294"/>
      <c r="K11" s="470"/>
      <c r="L11" s="161"/>
      <c r="M11" s="296"/>
      <c r="N11" s="297"/>
      <c r="O11" s="470"/>
      <c r="P11" s="657"/>
      <c r="Q11" s="658"/>
      <c r="R11" s="682"/>
      <c r="S11" s="725"/>
      <c r="V11" s="472"/>
      <c r="W11" s="787"/>
      <c r="X11" s="885"/>
      <c r="Y11" s="885"/>
      <c r="Z11" s="885"/>
    </row>
    <row r="12" spans="1:45" x14ac:dyDescent="0.25">
      <c r="AC12" s="849" t="s">
        <v>10</v>
      </c>
      <c r="AD12" s="850">
        <v>1250</v>
      </c>
      <c r="AE12" s="850">
        <v>2500</v>
      </c>
      <c r="AF12" s="850">
        <v>5000</v>
      </c>
      <c r="AG12" s="850">
        <v>10000</v>
      </c>
      <c r="AH12" s="849" t="s">
        <v>94</v>
      </c>
      <c r="AI12" s="167"/>
    </row>
    <row r="13" spans="1:45" ht="18.75" x14ac:dyDescent="0.3">
      <c r="C13" s="476" t="s">
        <v>60</v>
      </c>
      <c r="D13" s="477"/>
      <c r="E13" s="477"/>
      <c r="F13" s="477"/>
      <c r="G13" s="478"/>
      <c r="H13" s="478"/>
      <c r="I13" s="478"/>
      <c r="J13" s="479"/>
      <c r="K13" s="479"/>
      <c r="L13" s="480"/>
      <c r="P13" s="727"/>
      <c r="AC13" s="850">
        <v>1250</v>
      </c>
      <c r="AD13" s="850">
        <v>2500</v>
      </c>
      <c r="AE13" s="850">
        <v>5000</v>
      </c>
      <c r="AF13" s="850">
        <v>10000</v>
      </c>
      <c r="AG13" s="850">
        <v>25000</v>
      </c>
      <c r="AH13" s="850">
        <v>25000</v>
      </c>
      <c r="AI13" s="162"/>
    </row>
    <row r="14" spans="1:45" x14ac:dyDescent="0.25">
      <c r="G14" s="482"/>
      <c r="H14" s="482"/>
      <c r="I14" s="482"/>
      <c r="P14" s="728"/>
      <c r="Z14" s="853" t="s">
        <v>161</v>
      </c>
      <c r="AA14" s="853"/>
      <c r="AB14" s="877" t="s">
        <v>34</v>
      </c>
      <c r="AC14" s="854">
        <v>1</v>
      </c>
      <c r="AD14" s="854">
        <v>2</v>
      </c>
      <c r="AE14" s="854">
        <v>3</v>
      </c>
      <c r="AF14" s="854">
        <v>4</v>
      </c>
      <c r="AG14" s="854">
        <v>5</v>
      </c>
      <c r="AH14" s="854">
        <v>6</v>
      </c>
      <c r="AI14" s="162"/>
    </row>
    <row r="15" spans="1:45" x14ac:dyDescent="0.25">
      <c r="D15" s="483" t="s">
        <v>457</v>
      </c>
      <c r="G15" s="482"/>
      <c r="H15" s="260"/>
      <c r="I15" s="482"/>
      <c r="K15" s="481"/>
      <c r="L15" s="480">
        <f>IF(OR($A$1&lt;1,$A$1&gt;7),0,HLOOKUP($A$1,TABLE,+AB15+1))</f>
        <v>5</v>
      </c>
      <c r="M15" s="481"/>
      <c r="N15" s="484" t="s">
        <v>12</v>
      </c>
      <c r="O15" s="481"/>
      <c r="P15" s="729">
        <f>IF(ISTEXT(L15),"   N/A",ABS(L15-H15))</f>
        <v>5</v>
      </c>
      <c r="Q15" s="730"/>
      <c r="R15" s="731"/>
      <c r="S15" s="731"/>
      <c r="Z15" s="860" t="s">
        <v>196</v>
      </c>
      <c r="AA15" s="844" t="s">
        <v>12</v>
      </c>
      <c r="AB15" s="877">
        <v>1</v>
      </c>
      <c r="AC15" s="848">
        <v>5</v>
      </c>
      <c r="AD15" s="848">
        <v>10</v>
      </c>
      <c r="AE15" s="848">
        <v>13.5</v>
      </c>
      <c r="AF15" s="848">
        <v>18.2</v>
      </c>
      <c r="AG15" s="848">
        <v>40.5</v>
      </c>
      <c r="AH15" s="848">
        <v>75</v>
      </c>
    </row>
    <row r="16" spans="1:45" x14ac:dyDescent="0.25">
      <c r="G16" s="482"/>
      <c r="H16" s="482"/>
      <c r="I16" s="482"/>
      <c r="K16" s="481"/>
      <c r="L16" s="480"/>
      <c r="M16" s="481"/>
      <c r="N16" s="481"/>
      <c r="O16" s="481"/>
      <c r="P16" s="729"/>
      <c r="Q16" s="730"/>
      <c r="R16" s="732"/>
      <c r="S16" s="732"/>
      <c r="Z16" s="860" t="s">
        <v>197</v>
      </c>
      <c r="AA16" s="844" t="s">
        <v>12</v>
      </c>
      <c r="AB16" s="877">
        <v>2</v>
      </c>
      <c r="AC16" s="848">
        <v>4.3</v>
      </c>
      <c r="AD16" s="848">
        <v>9</v>
      </c>
      <c r="AE16" s="848">
        <v>12.2</v>
      </c>
      <c r="AF16" s="848">
        <v>12.9</v>
      </c>
      <c r="AG16" s="848">
        <v>19.100000000000001</v>
      </c>
      <c r="AH16" s="848">
        <v>37.299999999999997</v>
      </c>
    </row>
    <row r="17" spans="3:35" x14ac:dyDescent="0.25">
      <c r="D17" s="483" t="s">
        <v>458</v>
      </c>
      <c r="G17" s="482"/>
      <c r="H17" s="260"/>
      <c r="I17" s="482"/>
      <c r="K17" s="481"/>
      <c r="L17" s="480">
        <f>IF(OR($A$1&lt;1,$A$1&gt;7),0,HLOOKUP($A$1,TABLE,+AB16+1))</f>
        <v>4.3</v>
      </c>
      <c r="M17" s="481"/>
      <c r="N17" s="484" t="s">
        <v>12</v>
      </c>
      <c r="O17" s="481"/>
      <c r="P17" s="729">
        <f>IF(ISTEXT(L17),"   N/A",ABS(L17-H17))</f>
        <v>4.3</v>
      </c>
      <c r="Q17" s="730"/>
      <c r="R17" s="731"/>
      <c r="S17" s="731"/>
      <c r="Z17" s="860" t="s">
        <v>465</v>
      </c>
      <c r="AA17" s="844" t="s">
        <v>12</v>
      </c>
      <c r="AB17" s="877">
        <v>3</v>
      </c>
      <c r="AC17" s="848">
        <f>+AC16+AC15</f>
        <v>9.3000000000000007</v>
      </c>
      <c r="AD17" s="848">
        <f t="shared" ref="AD17:AH17" si="0">+AD16+AD15</f>
        <v>19</v>
      </c>
      <c r="AE17" s="848">
        <f t="shared" si="0"/>
        <v>25.7</v>
      </c>
      <c r="AF17" s="848">
        <f t="shared" si="0"/>
        <v>31.1</v>
      </c>
      <c r="AG17" s="848">
        <f t="shared" si="0"/>
        <v>59.6</v>
      </c>
      <c r="AH17" s="848">
        <f t="shared" si="0"/>
        <v>112.3</v>
      </c>
    </row>
    <row r="18" spans="3:35" x14ac:dyDescent="0.25">
      <c r="G18" s="482"/>
      <c r="H18" s="482"/>
      <c r="I18" s="482"/>
      <c r="J18" s="485"/>
      <c r="K18" s="481"/>
      <c r="L18" s="480"/>
      <c r="M18" s="481"/>
      <c r="N18" s="481"/>
      <c r="O18" s="481"/>
      <c r="P18" s="729"/>
      <c r="Q18" s="730"/>
      <c r="R18" s="732"/>
      <c r="S18" s="732"/>
      <c r="Z18" s="860" t="s">
        <v>194</v>
      </c>
      <c r="AA18" s="844" t="s">
        <v>12</v>
      </c>
      <c r="AB18" s="877">
        <v>4</v>
      </c>
      <c r="AC18" s="848">
        <v>5.6</v>
      </c>
      <c r="AD18" s="848">
        <v>6.5</v>
      </c>
      <c r="AE18" s="848">
        <v>5.9</v>
      </c>
      <c r="AF18" s="848">
        <v>12.2</v>
      </c>
      <c r="AG18" s="848">
        <v>19.399999999999999</v>
      </c>
      <c r="AH18" s="848">
        <v>25.8</v>
      </c>
    </row>
    <row r="19" spans="3:35" x14ac:dyDescent="0.25">
      <c r="C19" s="470" t="s">
        <v>15</v>
      </c>
      <c r="D19" s="483" t="s">
        <v>459</v>
      </c>
      <c r="G19" s="482"/>
      <c r="H19" s="486">
        <f>SUM(H15:H17)</f>
        <v>0</v>
      </c>
      <c r="I19" s="482"/>
      <c r="J19" s="481"/>
      <c r="K19" s="481"/>
      <c r="L19" s="480">
        <f>IF(OR($A$1&lt;1,$A$1&gt;7),0,HLOOKUP($A$1,TABLE,+AB17+1))</f>
        <v>9.3000000000000007</v>
      </c>
      <c r="M19" s="481"/>
      <c r="N19" s="484" t="s">
        <v>12</v>
      </c>
      <c r="O19" s="481"/>
      <c r="P19" s="729">
        <f>IF(ISTEXT(L19),"   N/A",ABS(L19-H19))</f>
        <v>9.3000000000000007</v>
      </c>
      <c r="Q19" s="730"/>
      <c r="R19" s="731"/>
      <c r="S19" s="731"/>
      <c r="Z19" s="860" t="s">
        <v>195</v>
      </c>
      <c r="AA19" s="844" t="s">
        <v>12</v>
      </c>
      <c r="AB19" s="877">
        <v>5</v>
      </c>
      <c r="AC19" s="848">
        <v>5.2</v>
      </c>
      <c r="AD19" s="848">
        <v>8.6999999999999993</v>
      </c>
      <c r="AE19" s="848">
        <v>7.1</v>
      </c>
      <c r="AF19" s="848">
        <v>8.5</v>
      </c>
      <c r="AG19" s="848">
        <v>9.1</v>
      </c>
      <c r="AH19" s="848">
        <v>15.2</v>
      </c>
    </row>
    <row r="20" spans="3:35" x14ac:dyDescent="0.25">
      <c r="G20" s="482"/>
      <c r="H20" s="482"/>
      <c r="I20" s="482"/>
      <c r="J20" s="485"/>
      <c r="K20" s="481"/>
      <c r="L20" s="480"/>
      <c r="M20" s="481"/>
      <c r="N20" s="481"/>
      <c r="O20" s="481"/>
      <c r="P20" s="729"/>
      <c r="Q20" s="730"/>
      <c r="R20" s="732"/>
      <c r="S20" s="732"/>
      <c r="Z20" s="860" t="s">
        <v>466</v>
      </c>
      <c r="AA20" s="844" t="s">
        <v>12</v>
      </c>
      <c r="AB20" s="877">
        <v>6</v>
      </c>
      <c r="AC20" s="848">
        <f>+AC19+AC18</f>
        <v>10.8</v>
      </c>
      <c r="AD20" s="848">
        <f t="shared" ref="AD20:AH20" si="1">+AD19+AD18</f>
        <v>15.2</v>
      </c>
      <c r="AE20" s="848">
        <f t="shared" si="1"/>
        <v>13</v>
      </c>
      <c r="AF20" s="848">
        <f t="shared" si="1"/>
        <v>20.7</v>
      </c>
      <c r="AG20" s="848">
        <f t="shared" si="1"/>
        <v>28.5</v>
      </c>
      <c r="AH20" s="848">
        <f t="shared" si="1"/>
        <v>41</v>
      </c>
    </row>
    <row r="21" spans="3:35" x14ac:dyDescent="0.25">
      <c r="D21" s="483" t="s">
        <v>461</v>
      </c>
      <c r="G21" s="482"/>
      <c r="H21" s="260"/>
      <c r="I21" s="482"/>
      <c r="J21" s="485"/>
      <c r="K21" s="481"/>
      <c r="L21" s="480">
        <f>IF(OR($A$1&lt;1,$A$1&gt;7),0,HLOOKUP($A$1,TABLE,+AB18+1))</f>
        <v>5.6</v>
      </c>
      <c r="M21" s="481"/>
      <c r="N21" s="484" t="s">
        <v>12</v>
      </c>
      <c r="O21" s="481"/>
      <c r="P21" s="729">
        <f>IF(ISTEXT(L21),"   N/A",ABS(L21-H21))</f>
        <v>5.6</v>
      </c>
      <c r="Q21" s="730"/>
      <c r="R21" s="731"/>
      <c r="S21" s="731"/>
      <c r="Z21" s="860" t="s">
        <v>467</v>
      </c>
      <c r="AA21" s="844" t="s">
        <v>12</v>
      </c>
      <c r="AB21" s="877">
        <v>7</v>
      </c>
      <c r="AC21" s="848">
        <v>4</v>
      </c>
      <c r="AD21" s="848">
        <v>12.5</v>
      </c>
      <c r="AE21" s="848">
        <v>7.3</v>
      </c>
      <c r="AF21" s="848">
        <v>23.2</v>
      </c>
      <c r="AG21" s="848">
        <v>35.200000000000003</v>
      </c>
      <c r="AH21" s="848">
        <v>76.8</v>
      </c>
    </row>
    <row r="22" spans="3:35" x14ac:dyDescent="0.25">
      <c r="G22" s="482"/>
      <c r="H22" s="482"/>
      <c r="I22" s="482"/>
      <c r="J22" s="485"/>
      <c r="K22" s="481"/>
      <c r="L22" s="480"/>
      <c r="M22" s="481"/>
      <c r="N22" s="481"/>
      <c r="O22" s="481"/>
      <c r="P22" s="729"/>
      <c r="Q22" s="730"/>
      <c r="R22" s="732"/>
      <c r="S22" s="732"/>
      <c r="Z22" s="860" t="s">
        <v>468</v>
      </c>
      <c r="AA22" s="844" t="s">
        <v>12</v>
      </c>
      <c r="AB22" s="877">
        <v>8</v>
      </c>
      <c r="AC22" s="848">
        <v>33.1</v>
      </c>
      <c r="AD22" s="848">
        <v>24.4</v>
      </c>
      <c r="AE22" s="848">
        <v>18.8</v>
      </c>
      <c r="AF22" s="848">
        <v>16.100000000000001</v>
      </c>
      <c r="AG22" s="856">
        <v>11.4</v>
      </c>
      <c r="AH22" s="848">
        <v>7.8</v>
      </c>
    </row>
    <row r="23" spans="3:35" x14ac:dyDescent="0.25">
      <c r="D23" s="483" t="s">
        <v>462</v>
      </c>
      <c r="G23" s="482"/>
      <c r="H23" s="260"/>
      <c r="I23" s="482"/>
      <c r="J23" s="485"/>
      <c r="K23" s="481"/>
      <c r="L23" s="480">
        <f>IF(OR($A$1&lt;1,$A$1&gt;7),0,HLOOKUP($A$1,TABLE,+AB19+1))</f>
        <v>5.2</v>
      </c>
      <c r="M23" s="481"/>
      <c r="N23" s="484" t="s">
        <v>12</v>
      </c>
      <c r="O23" s="481"/>
      <c r="P23" s="729">
        <f>IF(ISTEXT(L23),"   N/A",ABS(L23-H23))</f>
        <v>5.2</v>
      </c>
      <c r="Q23" s="730"/>
      <c r="R23" s="731"/>
      <c r="S23" s="731"/>
      <c r="Z23" s="860" t="s">
        <v>469</v>
      </c>
      <c r="AA23" s="844" t="s">
        <v>12</v>
      </c>
      <c r="AB23" s="877">
        <v>9</v>
      </c>
      <c r="AC23" s="856">
        <v>50.8</v>
      </c>
      <c r="AD23" s="856">
        <v>42.5</v>
      </c>
      <c r="AE23" s="856">
        <v>33.6</v>
      </c>
      <c r="AF23" s="856">
        <v>28.4</v>
      </c>
      <c r="AG23" s="856">
        <v>20.8</v>
      </c>
      <c r="AH23" s="856">
        <v>14.7</v>
      </c>
      <c r="AI23" s="487"/>
    </row>
    <row r="24" spans="3:35" x14ac:dyDescent="0.25">
      <c r="J24" s="481"/>
      <c r="K24" s="481"/>
      <c r="L24" s="480"/>
      <c r="M24" s="481"/>
      <c r="N24" s="484"/>
      <c r="O24" s="481"/>
      <c r="P24" s="729"/>
      <c r="Q24" s="730"/>
      <c r="R24" s="732"/>
      <c r="S24" s="732"/>
      <c r="Z24" s="860" t="s">
        <v>198</v>
      </c>
      <c r="AA24" s="844" t="s">
        <v>12</v>
      </c>
      <c r="AB24" s="877">
        <v>10</v>
      </c>
      <c r="AC24" s="856">
        <v>59.8</v>
      </c>
      <c r="AD24" s="856">
        <v>49.7</v>
      </c>
      <c r="AE24" s="856">
        <v>30.8</v>
      </c>
      <c r="AF24" s="856">
        <v>31.7</v>
      </c>
      <c r="AG24" s="856">
        <v>33</v>
      </c>
      <c r="AH24" s="856">
        <v>15.6</v>
      </c>
      <c r="AI24" s="487"/>
    </row>
    <row r="25" spans="3:35" x14ac:dyDescent="0.25">
      <c r="C25" s="470" t="s">
        <v>15</v>
      </c>
      <c r="D25" s="473" t="s">
        <v>68</v>
      </c>
      <c r="H25" s="488">
        <f>SUM(H21:H23)</f>
        <v>0</v>
      </c>
      <c r="J25" s="481"/>
      <c r="K25" s="481"/>
      <c r="L25" s="480">
        <f>IF(OR($A$1&lt;1,$A$1&gt;7),0,HLOOKUP($A$1,TABLE,+AB20+1))</f>
        <v>10.8</v>
      </c>
      <c r="M25" s="481"/>
      <c r="N25" s="484" t="s">
        <v>12</v>
      </c>
      <c r="O25" s="481"/>
      <c r="P25" s="729">
        <f>IF(ISTEXT(L25),"   N/A",ABS(L25-H25))</f>
        <v>10.8</v>
      </c>
      <c r="Q25" s="730"/>
      <c r="R25" s="731"/>
      <c r="S25" s="731"/>
      <c r="Z25" s="860" t="s">
        <v>199</v>
      </c>
      <c r="AA25" s="844" t="s">
        <v>12</v>
      </c>
      <c r="AB25" s="877">
        <v>11</v>
      </c>
      <c r="AC25" s="856">
        <v>29.9</v>
      </c>
      <c r="AD25" s="856">
        <v>29.4</v>
      </c>
      <c r="AE25" s="856">
        <v>23.6</v>
      </c>
      <c r="AF25" s="856">
        <v>21.7</v>
      </c>
      <c r="AG25" s="856">
        <v>13.1</v>
      </c>
      <c r="AH25" s="856">
        <v>10</v>
      </c>
      <c r="AI25" s="487"/>
    </row>
    <row r="26" spans="3:35" x14ac:dyDescent="0.25">
      <c r="J26" s="481"/>
      <c r="K26" s="481"/>
      <c r="L26" s="480"/>
      <c r="M26" s="481"/>
      <c r="N26" s="489"/>
      <c r="O26" s="481"/>
      <c r="P26" s="729"/>
      <c r="Q26" s="730"/>
      <c r="R26" s="732"/>
      <c r="S26" s="732"/>
      <c r="Z26" s="860" t="s">
        <v>200</v>
      </c>
      <c r="AA26" s="844" t="s">
        <v>12</v>
      </c>
      <c r="AB26" s="877">
        <v>12</v>
      </c>
      <c r="AC26" s="856">
        <v>10.3</v>
      </c>
      <c r="AD26" s="859">
        <v>20.8</v>
      </c>
      <c r="AE26" s="856">
        <v>45.5</v>
      </c>
      <c r="AF26" s="856">
        <v>46.6</v>
      </c>
      <c r="AG26" s="856">
        <v>54</v>
      </c>
      <c r="AH26" s="856">
        <v>74.3</v>
      </c>
      <c r="AI26" s="487"/>
    </row>
    <row r="27" spans="3:35" x14ac:dyDescent="0.25">
      <c r="D27" s="473" t="s">
        <v>460</v>
      </c>
      <c r="H27" s="260"/>
      <c r="J27" s="481"/>
      <c r="K27" s="481"/>
      <c r="L27" s="480">
        <f>IF(OR($A$1&lt;1,$A$1&gt;7),0,HLOOKUP($A$1,TABLE,+AB21+1))</f>
        <v>4</v>
      </c>
      <c r="M27" s="481"/>
      <c r="N27" s="484" t="s">
        <v>12</v>
      </c>
      <c r="O27" s="481"/>
      <c r="P27" s="729">
        <f>IF(ISTEXT(L27),"   N/A",ABS(L27-H27))</f>
        <v>4</v>
      </c>
      <c r="Q27" s="730"/>
      <c r="R27" s="731"/>
      <c r="S27" s="731"/>
      <c r="Z27" s="860" t="s">
        <v>470</v>
      </c>
      <c r="AA27" s="844" t="s">
        <v>12</v>
      </c>
      <c r="AB27" s="877">
        <v>13</v>
      </c>
      <c r="AC27" s="856">
        <v>2.2000000000000002</v>
      </c>
      <c r="AD27" s="859">
        <v>4.0999999999999996</v>
      </c>
      <c r="AE27" s="856">
        <v>1.9</v>
      </c>
      <c r="AF27" s="856">
        <v>9.1</v>
      </c>
      <c r="AG27" s="856">
        <v>6.8</v>
      </c>
      <c r="AH27" s="856">
        <v>5.8</v>
      </c>
      <c r="AI27" s="487"/>
    </row>
    <row r="28" spans="3:35" x14ac:dyDescent="0.25">
      <c r="J28" s="481"/>
      <c r="K28" s="481"/>
      <c r="L28" s="480"/>
      <c r="M28" s="481"/>
      <c r="N28" s="489"/>
      <c r="O28" s="481"/>
      <c r="P28" s="729"/>
      <c r="Q28" s="730"/>
      <c r="R28" s="732"/>
      <c r="S28" s="732"/>
      <c r="Z28" s="860" t="s">
        <v>471</v>
      </c>
      <c r="AA28" s="844" t="s">
        <v>12</v>
      </c>
      <c r="AB28" s="877">
        <v>14</v>
      </c>
      <c r="AC28" s="856">
        <v>3</v>
      </c>
      <c r="AD28" s="859">
        <v>5.4</v>
      </c>
      <c r="AE28" s="856">
        <v>2.8</v>
      </c>
      <c r="AF28" s="856">
        <v>7.9</v>
      </c>
      <c r="AG28" s="856">
        <v>12.2</v>
      </c>
      <c r="AH28" s="856">
        <v>11.1</v>
      </c>
      <c r="AI28" s="487"/>
    </row>
    <row r="29" spans="3:35" x14ac:dyDescent="0.25">
      <c r="J29" s="481"/>
      <c r="K29" s="481"/>
      <c r="L29" s="480"/>
      <c r="M29" s="481"/>
      <c r="N29" s="489"/>
      <c r="O29" s="481"/>
      <c r="P29" s="729"/>
      <c r="Q29" s="730"/>
      <c r="R29" s="732"/>
      <c r="S29" s="732"/>
      <c r="Z29" s="860" t="s">
        <v>202</v>
      </c>
      <c r="AA29" s="844" t="s">
        <v>12</v>
      </c>
      <c r="AB29" s="877">
        <v>15</v>
      </c>
      <c r="AC29" s="856">
        <v>20.9</v>
      </c>
      <c r="AD29" s="859">
        <v>13.4</v>
      </c>
      <c r="AE29" s="856">
        <v>4.3</v>
      </c>
      <c r="AF29" s="856">
        <v>1</v>
      </c>
      <c r="AG29" s="856">
        <v>0.4</v>
      </c>
      <c r="AH29" s="856">
        <v>1.3</v>
      </c>
      <c r="AI29" s="487"/>
    </row>
    <row r="30" spans="3:35" ht="18.75" x14ac:dyDescent="0.3">
      <c r="D30" s="490" t="s">
        <v>130</v>
      </c>
      <c r="J30" s="481"/>
      <c r="K30" s="481"/>
      <c r="L30" s="480"/>
      <c r="M30" s="481"/>
      <c r="N30" s="489"/>
      <c r="O30" s="481"/>
      <c r="P30" s="729"/>
      <c r="Q30" s="730"/>
      <c r="R30" s="732"/>
      <c r="S30" s="732"/>
      <c r="Z30" s="860" t="s">
        <v>201</v>
      </c>
      <c r="AA30" s="844" t="s">
        <v>12</v>
      </c>
      <c r="AB30" s="877">
        <v>16</v>
      </c>
      <c r="AC30" s="856">
        <v>14.899999999999999</v>
      </c>
      <c r="AD30" s="859">
        <v>61.8</v>
      </c>
      <c r="AE30" s="856">
        <v>39.1</v>
      </c>
      <c r="AF30" s="856">
        <v>26.700000000000003</v>
      </c>
      <c r="AG30" s="856">
        <v>19.8</v>
      </c>
      <c r="AH30" s="856">
        <v>17.599999999999998</v>
      </c>
      <c r="AI30" s="487"/>
    </row>
    <row r="31" spans="3:35" x14ac:dyDescent="0.25">
      <c r="J31" s="481"/>
      <c r="K31" s="481"/>
      <c r="L31" s="480"/>
      <c r="M31" s="481"/>
      <c r="N31" s="489"/>
      <c r="O31" s="481"/>
      <c r="P31" s="729"/>
      <c r="Q31" s="730"/>
      <c r="R31" s="732"/>
      <c r="S31" s="732"/>
      <c r="Z31" s="860"/>
      <c r="AA31" s="844"/>
      <c r="AC31" s="856"/>
      <c r="AD31" s="859"/>
      <c r="AE31" s="856"/>
      <c r="AF31" s="856"/>
      <c r="AG31" s="856"/>
      <c r="AH31" s="856"/>
      <c r="AI31" s="487"/>
    </row>
    <row r="32" spans="3:35" x14ac:dyDescent="0.25">
      <c r="D32" s="483" t="s">
        <v>95</v>
      </c>
      <c r="G32" s="473" t="s">
        <v>19</v>
      </c>
      <c r="H32" s="260"/>
      <c r="J32" s="486" t="e">
        <f>+(H32/NR)*100</f>
        <v>#DIV/0!</v>
      </c>
      <c r="K32" s="491" t="s">
        <v>11</v>
      </c>
      <c r="L32" s="480">
        <f>IF(OR($A$1&lt;1,$A$1&gt;7),0,HLOOKUP($A$1,TABLE,+AB22+1))</f>
        <v>33.1</v>
      </c>
      <c r="M32" s="492"/>
      <c r="N32" s="491" t="s">
        <v>12</v>
      </c>
      <c r="O32" s="492"/>
      <c r="P32" s="729" t="e">
        <f>IF(ISTEXT(L32),"   N/A",ABS(L32-J32))</f>
        <v>#DIV/0!</v>
      </c>
      <c r="Q32" s="727"/>
      <c r="R32" s="731"/>
      <c r="S32" s="731"/>
      <c r="Z32" s="860"/>
      <c r="AA32" s="844"/>
      <c r="AC32" s="856"/>
      <c r="AD32" s="859"/>
      <c r="AE32" s="856"/>
      <c r="AF32" s="856"/>
      <c r="AG32" s="856"/>
      <c r="AH32" s="856"/>
      <c r="AI32" s="487"/>
    </row>
    <row r="33" spans="3:35" x14ac:dyDescent="0.25">
      <c r="J33" s="492"/>
      <c r="K33" s="492"/>
      <c r="L33" s="493"/>
      <c r="M33" s="492"/>
      <c r="N33" s="492"/>
      <c r="O33" s="492"/>
      <c r="P33" s="733"/>
      <c r="Q33" s="727"/>
      <c r="R33" s="732"/>
      <c r="S33" s="732"/>
      <c r="Z33" s="860"/>
      <c r="AA33" s="844"/>
      <c r="AC33" s="856"/>
      <c r="AD33" s="859"/>
      <c r="AE33" s="856"/>
      <c r="AF33" s="856"/>
      <c r="AG33" s="856"/>
      <c r="AH33" s="856"/>
      <c r="AI33" s="487"/>
    </row>
    <row r="34" spans="3:35" x14ac:dyDescent="0.25">
      <c r="D34" s="483" t="s">
        <v>96</v>
      </c>
      <c r="G34" s="473" t="s">
        <v>19</v>
      </c>
      <c r="H34" s="260"/>
      <c r="J34" s="486" t="e">
        <f>+(H34/NR)*100</f>
        <v>#DIV/0!</v>
      </c>
      <c r="K34" s="491" t="s">
        <v>11</v>
      </c>
      <c r="L34" s="480">
        <f>IF(OR($A$1&lt;1,$A$1&gt;7),0,HLOOKUP($A$1,TABLE,+AB23+1))</f>
        <v>50.8</v>
      </c>
      <c r="M34" s="492"/>
      <c r="N34" s="491" t="s">
        <v>12</v>
      </c>
      <c r="O34" s="492"/>
      <c r="P34" s="729" t="e">
        <f>IF(ISTEXT(L34),"   N/A",ABS(L34-J34))</f>
        <v>#DIV/0!</v>
      </c>
      <c r="Q34" s="727"/>
      <c r="R34" s="731"/>
      <c r="S34" s="731"/>
      <c r="Z34" s="860"/>
      <c r="AA34" s="844"/>
      <c r="AC34" s="859"/>
      <c r="AD34" s="859"/>
      <c r="AE34" s="859"/>
      <c r="AF34" s="859"/>
      <c r="AG34" s="859"/>
      <c r="AH34" s="859"/>
      <c r="AI34" s="487"/>
    </row>
    <row r="35" spans="3:35" x14ac:dyDescent="0.25">
      <c r="D35" s="483"/>
      <c r="H35" s="337"/>
      <c r="J35" s="512"/>
      <c r="K35" s="491"/>
      <c r="L35" s="480"/>
      <c r="M35" s="492"/>
      <c r="N35" s="491"/>
      <c r="O35" s="492"/>
      <c r="P35" s="729"/>
      <c r="Q35" s="727"/>
      <c r="R35" s="734"/>
      <c r="S35" s="734"/>
      <c r="Z35" s="860"/>
      <c r="AA35" s="844"/>
      <c r="AC35" s="859"/>
      <c r="AD35" s="859"/>
      <c r="AE35" s="859"/>
      <c r="AF35" s="859"/>
      <c r="AG35" s="859"/>
      <c r="AH35" s="859"/>
      <c r="AI35" s="487"/>
    </row>
    <row r="36" spans="3:35" x14ac:dyDescent="0.25">
      <c r="E36" s="473" t="s">
        <v>533</v>
      </c>
      <c r="J36" s="492"/>
      <c r="K36" s="492"/>
      <c r="L36" s="480"/>
      <c r="M36" s="492"/>
      <c r="N36" s="491"/>
      <c r="O36" s="492"/>
      <c r="P36" s="729"/>
      <c r="Q36" s="727"/>
      <c r="R36" s="734"/>
      <c r="S36" s="734"/>
      <c r="Z36" s="860"/>
      <c r="AA36" s="844"/>
      <c r="AC36" s="857"/>
      <c r="AD36" s="859"/>
      <c r="AE36" s="859"/>
      <c r="AF36" s="859"/>
      <c r="AG36" s="859"/>
      <c r="AH36" s="859"/>
      <c r="AI36" s="487"/>
    </row>
    <row r="37" spans="3:35" hidden="1" x14ac:dyDescent="0.25">
      <c r="J37" s="492"/>
      <c r="K37" s="492"/>
      <c r="L37" s="480"/>
      <c r="M37" s="492"/>
      <c r="N37" s="491"/>
      <c r="O37" s="492"/>
      <c r="P37" s="729"/>
      <c r="Q37" s="727"/>
      <c r="R37" s="734"/>
      <c r="S37" s="734"/>
      <c r="Z37" s="860"/>
      <c r="AA37" s="844"/>
      <c r="AC37" s="859"/>
      <c r="AD37" s="859"/>
      <c r="AE37" s="859"/>
      <c r="AF37" s="859"/>
      <c r="AG37" s="859"/>
      <c r="AH37" s="859"/>
      <c r="AI37" s="487"/>
    </row>
    <row r="38" spans="3:35" hidden="1" x14ac:dyDescent="0.25">
      <c r="J38" s="492"/>
      <c r="K38" s="492"/>
      <c r="L38" s="480"/>
      <c r="M38" s="492"/>
      <c r="N38" s="491"/>
      <c r="O38" s="492"/>
      <c r="P38" s="729"/>
      <c r="Q38" s="727"/>
      <c r="R38" s="734"/>
      <c r="S38" s="734"/>
      <c r="Z38" s="860"/>
      <c r="AA38" s="844"/>
      <c r="AC38" s="859"/>
      <c r="AD38" s="859"/>
      <c r="AE38" s="859"/>
      <c r="AF38" s="859"/>
      <c r="AG38" s="859"/>
      <c r="AH38" s="859"/>
      <c r="AI38" s="487"/>
    </row>
    <row r="39" spans="3:35" x14ac:dyDescent="0.25">
      <c r="F39" s="482" t="s">
        <v>158</v>
      </c>
      <c r="J39" s="494">
        <v>0</v>
      </c>
      <c r="K39" s="491" t="s">
        <v>11</v>
      </c>
      <c r="L39" s="480">
        <f>IF(OR($A$1&lt;1,$A$1&gt;7),0,HLOOKUP($A$1,TABLE,+AB24+1))</f>
        <v>59.8</v>
      </c>
      <c r="M39" s="492"/>
      <c r="N39" s="491" t="s">
        <v>12</v>
      </c>
      <c r="O39" s="492"/>
      <c r="P39" s="729">
        <f>IF(ISTEXT(L39),"   N/A",ABS(L39-J39))</f>
        <v>59.8</v>
      </c>
      <c r="Q39" s="727"/>
      <c r="R39" s="731"/>
      <c r="S39" s="731"/>
      <c r="Z39" s="860"/>
      <c r="AA39" s="844"/>
      <c r="AC39" s="857"/>
      <c r="AD39" s="859"/>
      <c r="AE39" s="859"/>
      <c r="AF39" s="859"/>
      <c r="AG39" s="859"/>
      <c r="AH39" s="859"/>
      <c r="AI39" s="487"/>
    </row>
    <row r="40" spans="3:35" x14ac:dyDescent="0.25">
      <c r="F40" s="482"/>
      <c r="J40" s="492"/>
      <c r="K40" s="492"/>
      <c r="L40" s="480"/>
      <c r="M40" s="492"/>
      <c r="N40" s="491"/>
      <c r="O40" s="492"/>
      <c r="P40" s="729"/>
      <c r="Q40" s="727"/>
      <c r="R40" s="734"/>
      <c r="S40" s="734"/>
      <c r="AC40" s="856"/>
      <c r="AD40" s="856"/>
      <c r="AE40" s="856"/>
      <c r="AF40" s="856"/>
      <c r="AG40" s="856"/>
      <c r="AH40" s="856"/>
      <c r="AI40" s="487"/>
    </row>
    <row r="41" spans="3:35" x14ac:dyDescent="0.25">
      <c r="F41" s="482" t="s">
        <v>159</v>
      </c>
      <c r="J41" s="494">
        <v>0</v>
      </c>
      <c r="K41" s="491" t="s">
        <v>11</v>
      </c>
      <c r="L41" s="480">
        <f>IF(OR($A$1&lt;1,$A$1&gt;7),0,HLOOKUP($A$1,TABLE,+AB25+1))</f>
        <v>29.9</v>
      </c>
      <c r="M41" s="492"/>
      <c r="N41" s="491" t="s">
        <v>12</v>
      </c>
      <c r="O41" s="492"/>
      <c r="P41" s="729">
        <f>IF(ISTEXT(L41),"   N/A",ABS(L41-J41))</f>
        <v>29.9</v>
      </c>
      <c r="Q41" s="727"/>
      <c r="R41" s="731"/>
      <c r="S41" s="731"/>
      <c r="AC41" s="856"/>
      <c r="AD41" s="856"/>
      <c r="AE41" s="856"/>
      <c r="AF41" s="856"/>
      <c r="AG41" s="856"/>
      <c r="AH41" s="856"/>
      <c r="AI41" s="487"/>
    </row>
    <row r="42" spans="3:35" x14ac:dyDescent="0.25">
      <c r="H42" s="495" t="s">
        <v>463</v>
      </c>
      <c r="J42" s="492"/>
      <c r="K42" s="492"/>
      <c r="L42" s="480"/>
      <c r="M42" s="492"/>
      <c r="N42" s="491"/>
      <c r="O42" s="492"/>
      <c r="P42" s="729"/>
      <c r="Q42" s="727"/>
      <c r="R42" s="734"/>
      <c r="S42" s="734"/>
      <c r="AB42" s="864"/>
      <c r="AC42" s="856"/>
      <c r="AD42" s="856"/>
      <c r="AE42" s="856"/>
      <c r="AF42" s="856"/>
      <c r="AG42" s="856"/>
      <c r="AH42" s="856"/>
      <c r="AI42" s="487"/>
    </row>
    <row r="43" spans="3:35" hidden="1" x14ac:dyDescent="0.25">
      <c r="E43" s="482"/>
      <c r="J43" s="492"/>
      <c r="K43" s="492"/>
      <c r="L43" s="480"/>
      <c r="M43" s="492"/>
      <c r="N43" s="491"/>
      <c r="O43" s="492"/>
      <c r="P43" s="729"/>
      <c r="Q43" s="727"/>
      <c r="R43" s="734"/>
      <c r="S43" s="734"/>
      <c r="T43" s="513"/>
      <c r="AB43" s="864"/>
      <c r="AC43" s="856"/>
      <c r="AD43" s="856"/>
      <c r="AE43" s="856"/>
      <c r="AF43" s="856"/>
      <c r="AG43" s="856"/>
      <c r="AH43" s="856"/>
      <c r="AI43" s="487"/>
    </row>
    <row r="44" spans="3:35" x14ac:dyDescent="0.25">
      <c r="F44" s="482" t="s">
        <v>160</v>
      </c>
      <c r="J44" s="494">
        <v>0</v>
      </c>
      <c r="K44" s="491" t="s">
        <v>11</v>
      </c>
      <c r="L44" s="480">
        <f>IF(OR($A$1&lt;1,$A$1&gt;7),0,HLOOKUP($A$1,TABLE,+AB26+1))</f>
        <v>10.3</v>
      </c>
      <c r="M44" s="492"/>
      <c r="N44" s="491" t="s">
        <v>12</v>
      </c>
      <c r="O44" s="492"/>
      <c r="P44" s="729">
        <f>IF(ISTEXT(L44),"   N/A",ABS(L44-J44))</f>
        <v>10.3</v>
      </c>
      <c r="Q44" s="727"/>
      <c r="R44" s="731"/>
      <c r="S44" s="731"/>
      <c r="AB44" s="864"/>
      <c r="AC44" s="856"/>
      <c r="AD44" s="856"/>
      <c r="AE44" s="856"/>
      <c r="AF44" s="856"/>
      <c r="AG44" s="856"/>
      <c r="AH44" s="856"/>
      <c r="AI44" s="487"/>
    </row>
    <row r="45" spans="3:35" x14ac:dyDescent="0.25">
      <c r="H45" s="495" t="s">
        <v>464</v>
      </c>
      <c r="J45" s="492"/>
      <c r="K45" s="492"/>
      <c r="L45" s="480"/>
      <c r="M45" s="492"/>
      <c r="N45" s="491"/>
      <c r="O45" s="492"/>
      <c r="P45" s="729"/>
      <c r="Q45" s="727"/>
      <c r="R45" s="734"/>
      <c r="S45" s="734"/>
      <c r="AB45" s="864"/>
      <c r="AC45" s="856"/>
      <c r="AD45" s="856"/>
      <c r="AE45" s="856"/>
      <c r="AF45" s="856"/>
      <c r="AG45" s="856"/>
      <c r="AH45" s="856"/>
      <c r="AI45" s="487"/>
    </row>
    <row r="46" spans="3:35" hidden="1" x14ac:dyDescent="0.25">
      <c r="C46" s="475"/>
      <c r="D46" s="475"/>
      <c r="H46" s="495"/>
      <c r="J46" s="492"/>
      <c r="K46" s="492"/>
      <c r="L46" s="480"/>
      <c r="M46" s="492"/>
      <c r="N46" s="491"/>
      <c r="O46" s="492"/>
      <c r="P46" s="729"/>
      <c r="Q46" s="727"/>
      <c r="R46" s="734"/>
      <c r="S46" s="734"/>
      <c r="AB46" s="864"/>
      <c r="AC46" s="856"/>
      <c r="AD46" s="856"/>
      <c r="AE46" s="856"/>
      <c r="AF46" s="856"/>
      <c r="AG46" s="856"/>
      <c r="AH46" s="856"/>
      <c r="AI46" s="487"/>
    </row>
    <row r="47" spans="3:35" hidden="1" x14ac:dyDescent="0.25">
      <c r="C47" s="475"/>
      <c r="D47" s="475"/>
      <c r="H47" s="495"/>
      <c r="J47" s="492"/>
      <c r="K47" s="492"/>
      <c r="L47" s="480"/>
      <c r="M47" s="492"/>
      <c r="N47" s="491"/>
      <c r="O47" s="492"/>
      <c r="P47" s="729"/>
      <c r="Q47" s="727"/>
      <c r="R47" s="734"/>
      <c r="S47" s="734"/>
      <c r="AB47" s="864"/>
      <c r="AC47" s="856"/>
      <c r="AD47" s="856"/>
      <c r="AE47" s="856"/>
      <c r="AF47" s="856"/>
      <c r="AG47" s="856"/>
      <c r="AH47" s="856"/>
      <c r="AI47" s="487"/>
    </row>
    <row r="48" spans="3:35" x14ac:dyDescent="0.25">
      <c r="C48" s="475"/>
      <c r="D48" s="475"/>
      <c r="H48" s="421" t="str">
        <f>IF(J48=100,"Total","Total - should equal 100%")</f>
        <v>Total - should equal 100%</v>
      </c>
      <c r="I48" s="402"/>
      <c r="J48" s="436">
        <f>+SUM(J39:J44)</f>
        <v>0</v>
      </c>
      <c r="K48" s="437" t="s">
        <v>11</v>
      </c>
      <c r="L48" s="480"/>
      <c r="M48" s="492"/>
      <c r="N48" s="491"/>
      <c r="O48" s="492"/>
      <c r="P48" s="729"/>
      <c r="Q48" s="727"/>
      <c r="R48" s="734"/>
      <c r="S48" s="734"/>
      <c r="AB48" s="864"/>
      <c r="AC48" s="856"/>
      <c r="AD48" s="856"/>
      <c r="AE48" s="856"/>
      <c r="AF48" s="856"/>
      <c r="AG48" s="856"/>
      <c r="AH48" s="856"/>
      <c r="AI48" s="487"/>
    </row>
    <row r="49" spans="3:35" x14ac:dyDescent="0.25">
      <c r="C49" s="475"/>
      <c r="D49" s="475"/>
      <c r="J49" s="492"/>
      <c r="K49" s="492"/>
      <c r="L49" s="480"/>
      <c r="M49" s="492"/>
      <c r="N49" s="491"/>
      <c r="O49" s="492"/>
      <c r="P49" s="729"/>
      <c r="Q49" s="727"/>
      <c r="R49" s="734"/>
      <c r="S49" s="734"/>
      <c r="AB49" s="864"/>
      <c r="AC49" s="856"/>
      <c r="AD49" s="856"/>
      <c r="AE49" s="856"/>
      <c r="AF49" s="856"/>
      <c r="AG49" s="856"/>
      <c r="AH49" s="856"/>
      <c r="AI49" s="487"/>
    </row>
    <row r="50" spans="3:35" x14ac:dyDescent="0.25">
      <c r="C50" s="475"/>
      <c r="D50" s="475"/>
      <c r="J50" s="492"/>
      <c r="K50" s="492"/>
      <c r="L50" s="480"/>
      <c r="M50" s="492"/>
      <c r="N50" s="491"/>
      <c r="O50" s="492"/>
      <c r="P50" s="729"/>
      <c r="Q50" s="727"/>
      <c r="R50" s="734"/>
      <c r="S50" s="734"/>
      <c r="AB50" s="864"/>
      <c r="AC50" s="856"/>
      <c r="AD50" s="856"/>
      <c r="AE50" s="856"/>
      <c r="AF50" s="856"/>
      <c r="AG50" s="856"/>
      <c r="AH50" s="856"/>
      <c r="AI50" s="487"/>
    </row>
    <row r="51" spans="3:35" x14ac:dyDescent="0.25">
      <c r="C51" s="475"/>
      <c r="D51" s="483" t="s">
        <v>97</v>
      </c>
      <c r="G51" s="473" t="s">
        <v>19</v>
      </c>
      <c r="H51" s="260"/>
      <c r="J51" s="486" t="e">
        <f>+(H51/NR)*100</f>
        <v>#DIV/0!</v>
      </c>
      <c r="K51" s="491" t="s">
        <v>11</v>
      </c>
      <c r="L51" s="480">
        <f>IF(OR($A$1&lt;1,$A$1&gt;7),0,HLOOKUP($A$1,TABLE,+AB27+1))</f>
        <v>2.2000000000000002</v>
      </c>
      <c r="M51" s="492"/>
      <c r="N51" s="491" t="s">
        <v>12</v>
      </c>
      <c r="O51" s="492"/>
      <c r="P51" s="729" t="e">
        <f>IF(ISTEXT(L51),"   N/A",ABS(L51-J51))</f>
        <v>#DIV/0!</v>
      </c>
      <c r="Q51" s="727"/>
      <c r="R51" s="731"/>
      <c r="S51" s="731"/>
      <c r="AB51" s="864"/>
    </row>
    <row r="52" spans="3:35" x14ac:dyDescent="0.25">
      <c r="C52" s="475"/>
      <c r="J52" s="492"/>
      <c r="K52" s="492"/>
      <c r="L52" s="480"/>
      <c r="M52" s="492"/>
      <c r="N52" s="491"/>
      <c r="O52" s="492"/>
      <c r="P52" s="729"/>
      <c r="Q52" s="727"/>
      <c r="R52" s="732"/>
      <c r="S52" s="732"/>
      <c r="AB52" s="864"/>
    </row>
    <row r="53" spans="3:35" x14ac:dyDescent="0.25">
      <c r="C53" s="475"/>
      <c r="J53" s="492"/>
      <c r="K53" s="492"/>
      <c r="L53" s="493"/>
      <c r="M53" s="492"/>
      <c r="N53" s="492"/>
      <c r="O53" s="492"/>
      <c r="P53" s="733"/>
      <c r="Q53" s="727"/>
      <c r="R53" s="732"/>
      <c r="S53" s="732"/>
      <c r="AB53" s="864"/>
    </row>
    <row r="54" spans="3:35" x14ac:dyDescent="0.25">
      <c r="C54" s="475"/>
      <c r="D54" s="483" t="s">
        <v>98</v>
      </c>
      <c r="G54" s="473" t="s">
        <v>19</v>
      </c>
      <c r="H54" s="260"/>
      <c r="J54" s="486" t="e">
        <f>+(H54/NR)*100</f>
        <v>#DIV/0!</v>
      </c>
      <c r="K54" s="491" t="s">
        <v>11</v>
      </c>
      <c r="L54" s="480">
        <f>IF(OR($A$1&lt;1,$A$1&gt;7),0,HLOOKUP($A$1,TABLE,+AB28+1))</f>
        <v>3</v>
      </c>
      <c r="M54" s="492"/>
      <c r="N54" s="491" t="s">
        <v>12</v>
      </c>
      <c r="O54" s="492"/>
      <c r="P54" s="729" t="e">
        <f>IF(ISTEXT(L54),"   N/A",ABS(L54-J54))</f>
        <v>#DIV/0!</v>
      </c>
      <c r="Q54" s="727"/>
      <c r="R54" s="731"/>
      <c r="S54" s="731"/>
      <c r="AB54" s="864"/>
    </row>
    <row r="55" spans="3:35" x14ac:dyDescent="0.25">
      <c r="C55" s="475"/>
      <c r="D55" s="475"/>
      <c r="E55" s="475"/>
      <c r="F55" s="475"/>
      <c r="G55" s="475"/>
      <c r="H55" s="475"/>
      <c r="I55" s="475"/>
      <c r="J55" s="485"/>
      <c r="K55" s="485"/>
      <c r="L55" s="496"/>
      <c r="M55" s="485"/>
      <c r="N55" s="485"/>
      <c r="O55" s="485"/>
      <c r="P55" s="729"/>
      <c r="Q55" s="727"/>
      <c r="R55" s="732"/>
      <c r="S55" s="732"/>
      <c r="AB55" s="864"/>
    </row>
    <row r="56" spans="3:35" x14ac:dyDescent="0.25">
      <c r="C56" s="475"/>
      <c r="D56" s="475"/>
      <c r="E56" s="475"/>
      <c r="F56" s="475"/>
      <c r="G56" s="475"/>
      <c r="H56" s="475"/>
      <c r="I56" s="475"/>
      <c r="J56" s="485"/>
      <c r="K56" s="485"/>
      <c r="L56" s="496"/>
      <c r="M56" s="485"/>
      <c r="N56" s="485"/>
      <c r="O56" s="485"/>
      <c r="P56" s="729"/>
      <c r="Q56" s="727"/>
      <c r="R56" s="732"/>
      <c r="S56" s="732"/>
      <c r="AB56" s="864"/>
    </row>
    <row r="57" spans="3:35" x14ac:dyDescent="0.25">
      <c r="C57" s="475"/>
      <c r="D57" s="483" t="s">
        <v>151</v>
      </c>
      <c r="E57" s="475"/>
      <c r="F57" s="475"/>
      <c r="G57" s="475"/>
      <c r="H57" s="475"/>
      <c r="I57" s="475"/>
      <c r="J57" s="485"/>
      <c r="K57" s="485"/>
      <c r="L57" s="496"/>
      <c r="M57" s="485"/>
      <c r="N57" s="485"/>
      <c r="O57" s="485"/>
      <c r="P57" s="729"/>
      <c r="Q57" s="727"/>
      <c r="R57" s="732"/>
      <c r="S57" s="732"/>
      <c r="AB57" s="864"/>
    </row>
    <row r="58" spans="3:35" x14ac:dyDescent="0.25">
      <c r="C58" s="475"/>
      <c r="D58" s="473" t="s">
        <v>150</v>
      </c>
      <c r="E58" s="475"/>
      <c r="F58" s="475"/>
      <c r="G58" s="473" t="s">
        <v>19</v>
      </c>
      <c r="H58" s="260"/>
      <c r="I58" s="475"/>
      <c r="J58" s="486" t="e">
        <f>+(H58/NR)*100</f>
        <v>#DIV/0!</v>
      </c>
      <c r="K58" s="491" t="s">
        <v>11</v>
      </c>
      <c r="L58" s="480">
        <f>IF(OR($A$1&lt;1,$A$1&gt;7),0,HLOOKUP($A$1,TABLE,+AB29+1))</f>
        <v>20.9</v>
      </c>
      <c r="M58" s="485"/>
      <c r="N58" s="491" t="s">
        <v>12</v>
      </c>
      <c r="O58" s="485"/>
      <c r="P58" s="729" t="e">
        <f>IF(ISTEXT(L58),"   N/A",ABS(L58-J58))</f>
        <v>#DIV/0!</v>
      </c>
      <c r="Q58" s="727"/>
      <c r="R58" s="731"/>
      <c r="S58" s="731"/>
      <c r="AB58" s="864"/>
    </row>
    <row r="59" spans="3:35" x14ac:dyDescent="0.25">
      <c r="C59" s="475"/>
      <c r="D59" s="475"/>
      <c r="E59" s="475"/>
      <c r="F59" s="475"/>
      <c r="G59" s="475"/>
      <c r="H59" s="475"/>
      <c r="I59" s="475"/>
      <c r="J59" s="475"/>
      <c r="K59" s="475"/>
      <c r="L59" s="497"/>
      <c r="M59" s="475"/>
      <c r="N59" s="475"/>
      <c r="O59" s="475"/>
      <c r="P59" s="735"/>
      <c r="R59" s="732"/>
      <c r="S59" s="732"/>
      <c r="AB59" s="864"/>
    </row>
    <row r="60" spans="3:35" x14ac:dyDescent="0.25">
      <c r="C60" s="475"/>
      <c r="D60" s="483" t="s">
        <v>149</v>
      </c>
      <c r="E60" s="475"/>
      <c r="F60" s="475"/>
      <c r="G60" s="475"/>
      <c r="H60" s="475"/>
      <c r="I60" s="475"/>
      <c r="J60" s="475"/>
      <c r="K60" s="475"/>
      <c r="L60" s="497"/>
      <c r="M60" s="475"/>
      <c r="N60" s="475"/>
      <c r="O60" s="475"/>
      <c r="P60" s="735"/>
      <c r="R60" s="732"/>
      <c r="S60" s="732"/>
      <c r="AB60" s="864"/>
    </row>
    <row r="61" spans="3:35" x14ac:dyDescent="0.25">
      <c r="C61" s="475"/>
      <c r="D61" s="473" t="s">
        <v>150</v>
      </c>
      <c r="E61" s="475"/>
      <c r="F61" s="475"/>
      <c r="G61" s="473" t="s">
        <v>19</v>
      </c>
      <c r="H61" s="260"/>
      <c r="I61" s="475"/>
      <c r="J61" s="486" t="e">
        <f>+(H61/NR)*100</f>
        <v>#DIV/0!</v>
      </c>
      <c r="K61" s="491" t="s">
        <v>11</v>
      </c>
      <c r="L61" s="480">
        <f>IF(OR($A$1&lt;1,$A$1&gt;7),0,HLOOKUP($A$1,TABLE,+AB30+1))</f>
        <v>14.899999999999999</v>
      </c>
      <c r="M61" s="485"/>
      <c r="N61" s="491" t="s">
        <v>12</v>
      </c>
      <c r="O61" s="485"/>
      <c r="P61" s="729" t="e">
        <f>IF(ISTEXT(L61),"   N/A",ABS(L61-J61))</f>
        <v>#DIV/0!</v>
      </c>
      <c r="R61" s="731"/>
      <c r="S61" s="731"/>
      <c r="AB61" s="864"/>
    </row>
    <row r="62" spans="3:35" x14ac:dyDescent="0.25">
      <c r="C62" s="475"/>
      <c r="D62" s="475"/>
      <c r="E62" s="475"/>
      <c r="F62" s="475"/>
      <c r="G62" s="475"/>
      <c r="H62" s="475"/>
      <c r="I62" s="475"/>
      <c r="J62" s="485"/>
      <c r="K62" s="485"/>
      <c r="L62" s="496"/>
      <c r="M62" s="475"/>
      <c r="N62" s="475"/>
      <c r="O62" s="475"/>
      <c r="P62" s="729"/>
      <c r="R62" s="732"/>
      <c r="S62" s="732"/>
      <c r="AB62" s="864"/>
    </row>
    <row r="63" spans="3:35" x14ac:dyDescent="0.25">
      <c r="C63" s="475"/>
      <c r="D63" s="475"/>
      <c r="E63" s="475"/>
      <c r="F63" s="475"/>
      <c r="G63" s="475"/>
      <c r="H63" s="475"/>
      <c r="I63" s="475"/>
      <c r="J63" s="485"/>
      <c r="K63" s="485"/>
      <c r="L63" s="496"/>
      <c r="M63" s="475"/>
      <c r="N63" s="475"/>
      <c r="O63" s="475"/>
      <c r="P63" s="729"/>
      <c r="AB63" s="864"/>
    </row>
    <row r="64" spans="3:35" x14ac:dyDescent="0.25">
      <c r="C64" s="475"/>
      <c r="D64" s="475"/>
      <c r="E64" s="475"/>
      <c r="F64" s="475"/>
      <c r="G64" s="475"/>
      <c r="H64" s="475"/>
      <c r="I64" s="475"/>
      <c r="J64" s="485"/>
      <c r="K64" s="485"/>
      <c r="L64" s="496"/>
      <c r="M64" s="475"/>
      <c r="N64" s="475"/>
      <c r="O64" s="475"/>
      <c r="P64" s="729"/>
      <c r="AB64" s="864"/>
    </row>
    <row r="65" spans="1:28" x14ac:dyDescent="0.25">
      <c r="A65" s="475"/>
      <c r="B65" s="475"/>
      <c r="C65" s="475"/>
      <c r="D65" s="475"/>
      <c r="E65" s="475"/>
      <c r="F65" s="475"/>
      <c r="G65" s="475"/>
      <c r="H65" s="475"/>
      <c r="I65" s="475"/>
      <c r="J65" s="485"/>
      <c r="K65" s="485"/>
      <c r="L65" s="496"/>
      <c r="M65" s="475"/>
      <c r="N65" s="475"/>
      <c r="O65" s="475"/>
      <c r="P65" s="729"/>
      <c r="AB65" s="864"/>
    </row>
    <row r="66" spans="1:28" x14ac:dyDescent="0.25">
      <c r="A66" s="475"/>
      <c r="B66" s="475"/>
      <c r="C66" s="475"/>
      <c r="D66" s="475"/>
      <c r="E66" s="475"/>
      <c r="F66" s="475"/>
      <c r="G66" s="475"/>
      <c r="H66" s="475"/>
      <c r="I66" s="475"/>
      <c r="J66" s="485"/>
      <c r="K66" s="485"/>
      <c r="L66" s="496"/>
      <c r="M66" s="475"/>
      <c r="N66" s="475"/>
      <c r="O66" s="475"/>
      <c r="P66" s="729"/>
    </row>
    <row r="67" spans="1:28" x14ac:dyDescent="0.25">
      <c r="A67" s="475"/>
      <c r="B67" s="475"/>
      <c r="C67" s="475"/>
      <c r="D67" s="475"/>
      <c r="E67" s="475"/>
      <c r="F67" s="475"/>
      <c r="G67" s="475"/>
      <c r="H67" s="475"/>
      <c r="I67" s="475"/>
      <c r="J67" s="485"/>
      <c r="K67" s="485"/>
      <c r="L67" s="496"/>
      <c r="M67" s="475"/>
      <c r="N67" s="475"/>
      <c r="O67" s="475"/>
      <c r="P67" s="729"/>
    </row>
    <row r="68" spans="1:28" x14ac:dyDescent="0.25">
      <c r="A68" s="475"/>
      <c r="B68" s="475"/>
      <c r="C68" s="475"/>
      <c r="D68" s="475"/>
      <c r="E68" s="475"/>
      <c r="F68" s="475"/>
      <c r="G68" s="475"/>
      <c r="H68" s="475"/>
      <c r="I68" s="475"/>
      <c r="J68" s="485"/>
      <c r="K68" s="485"/>
      <c r="L68" s="496"/>
      <c r="M68" s="475"/>
      <c r="N68" s="475"/>
      <c r="O68" s="475"/>
      <c r="P68" s="729"/>
    </row>
    <row r="69" spans="1:28" x14ac:dyDescent="0.25">
      <c r="A69" s="475"/>
      <c r="B69" s="475"/>
      <c r="C69" s="475"/>
      <c r="D69" s="475"/>
      <c r="E69" s="475"/>
      <c r="F69" s="475"/>
      <c r="G69" s="475"/>
      <c r="H69" s="475"/>
      <c r="I69" s="475"/>
      <c r="J69" s="485"/>
      <c r="K69" s="485"/>
      <c r="L69" s="496"/>
      <c r="M69" s="475"/>
      <c r="N69" s="475"/>
      <c r="O69" s="475"/>
      <c r="P69" s="729"/>
    </row>
    <row r="70" spans="1:28" x14ac:dyDescent="0.25">
      <c r="A70" s="475"/>
      <c r="B70" s="475"/>
      <c r="C70" s="475"/>
      <c r="D70" s="475"/>
      <c r="E70" s="475"/>
      <c r="F70" s="475"/>
      <c r="G70" s="475"/>
      <c r="H70" s="475"/>
      <c r="I70" s="475"/>
      <c r="J70" s="475"/>
      <c r="K70" s="475"/>
      <c r="L70" s="497"/>
      <c r="M70" s="475"/>
      <c r="N70" s="475"/>
      <c r="O70" s="475"/>
      <c r="P70" s="729"/>
    </row>
    <row r="71" spans="1:28" x14ac:dyDescent="0.25">
      <c r="A71" s="475"/>
      <c r="B71" s="475"/>
      <c r="C71" s="475"/>
      <c r="D71" s="475"/>
      <c r="E71" s="475"/>
      <c r="F71" s="475"/>
      <c r="G71" s="475"/>
      <c r="H71" s="475"/>
      <c r="I71" s="475"/>
      <c r="J71" s="475"/>
      <c r="K71" s="475"/>
      <c r="L71" s="497"/>
      <c r="M71" s="475"/>
      <c r="N71" s="475"/>
      <c r="O71" s="475"/>
      <c r="P71" s="735"/>
    </row>
    <row r="72" spans="1:28" x14ac:dyDescent="0.25">
      <c r="A72" s="475"/>
      <c r="B72" s="475"/>
      <c r="C72" s="475"/>
      <c r="D72" s="475"/>
      <c r="E72" s="475"/>
      <c r="F72" s="475"/>
      <c r="G72" s="475"/>
      <c r="H72" s="475"/>
      <c r="I72" s="475"/>
      <c r="J72" s="475"/>
      <c r="K72" s="475"/>
      <c r="L72" s="497"/>
      <c r="M72" s="475"/>
      <c r="N72" s="475"/>
      <c r="O72" s="475"/>
      <c r="P72" s="735"/>
    </row>
    <row r="73" spans="1:28" x14ac:dyDescent="0.25">
      <c r="A73" s="475"/>
      <c r="B73" s="475"/>
      <c r="C73" s="475"/>
      <c r="D73" s="475"/>
      <c r="E73" s="475"/>
      <c r="F73" s="475"/>
      <c r="G73" s="475"/>
      <c r="H73" s="475"/>
      <c r="I73" s="475"/>
      <c r="J73" s="475"/>
      <c r="K73" s="475"/>
      <c r="L73" s="497"/>
      <c r="M73" s="475"/>
      <c r="N73" s="475"/>
      <c r="O73" s="475"/>
      <c r="P73" s="735"/>
    </row>
    <row r="74" spans="1:28" x14ac:dyDescent="0.25">
      <c r="A74" s="475"/>
      <c r="B74" s="475"/>
      <c r="C74" s="475"/>
      <c r="D74" s="475"/>
      <c r="E74" s="475"/>
      <c r="F74" s="475"/>
      <c r="G74" s="475"/>
      <c r="H74" s="475"/>
      <c r="I74" s="475"/>
      <c r="J74" s="475"/>
      <c r="K74" s="475"/>
      <c r="L74" s="497"/>
      <c r="M74" s="475"/>
      <c r="N74" s="475"/>
      <c r="O74" s="475"/>
      <c r="P74" s="735"/>
    </row>
    <row r="75" spans="1:28" x14ac:dyDescent="0.25">
      <c r="A75" s="475"/>
      <c r="B75" s="475"/>
      <c r="C75" s="475"/>
      <c r="D75" s="475"/>
      <c r="E75" s="475"/>
      <c r="F75" s="475"/>
      <c r="G75" s="475"/>
      <c r="H75" s="475"/>
      <c r="I75" s="475"/>
      <c r="J75" s="475"/>
      <c r="K75" s="475"/>
      <c r="L75" s="497"/>
      <c r="M75" s="475"/>
      <c r="N75" s="475"/>
      <c r="O75" s="475"/>
      <c r="P75" s="735"/>
    </row>
    <row r="76" spans="1:28" x14ac:dyDescent="0.25">
      <c r="A76" s="475"/>
      <c r="B76" s="475"/>
      <c r="C76" s="475"/>
      <c r="D76" s="475"/>
      <c r="E76" s="475"/>
      <c r="F76" s="475"/>
      <c r="G76" s="475"/>
      <c r="H76" s="475"/>
      <c r="I76" s="475"/>
      <c r="J76" s="475"/>
      <c r="K76" s="475"/>
      <c r="L76" s="497"/>
      <c r="M76" s="475"/>
      <c r="N76" s="475"/>
      <c r="O76" s="475"/>
      <c r="P76" s="736"/>
    </row>
    <row r="77" spans="1:28" x14ac:dyDescent="0.25">
      <c r="A77" s="475"/>
      <c r="B77" s="475"/>
      <c r="C77" s="475"/>
      <c r="D77" s="475"/>
      <c r="E77" s="475"/>
      <c r="F77" s="475"/>
      <c r="G77" s="475"/>
      <c r="H77" s="475"/>
      <c r="I77" s="475"/>
      <c r="J77" s="475"/>
      <c r="K77" s="475"/>
      <c r="L77" s="497"/>
      <c r="M77" s="475"/>
      <c r="N77" s="475"/>
      <c r="O77" s="475"/>
    </row>
    <row r="78" spans="1:28" x14ac:dyDescent="0.25">
      <c r="A78" s="475"/>
      <c r="B78" s="475"/>
      <c r="C78" s="475"/>
      <c r="D78" s="475"/>
      <c r="E78" s="475"/>
      <c r="F78" s="475"/>
      <c r="G78" s="475"/>
      <c r="H78" s="475"/>
      <c r="I78" s="475"/>
      <c r="J78" s="475"/>
      <c r="K78" s="475"/>
      <c r="L78" s="497"/>
      <c r="M78" s="475"/>
      <c r="N78" s="475"/>
      <c r="O78" s="475"/>
    </row>
    <row r="79" spans="1:28" x14ac:dyDescent="0.25">
      <c r="A79" s="475"/>
      <c r="B79" s="475"/>
      <c r="C79" s="475"/>
      <c r="D79" s="475"/>
      <c r="E79" s="475"/>
      <c r="F79" s="475"/>
      <c r="G79" s="475"/>
      <c r="H79" s="475"/>
      <c r="I79" s="475"/>
      <c r="J79" s="475"/>
      <c r="K79" s="475"/>
      <c r="L79" s="497"/>
      <c r="M79" s="475"/>
      <c r="N79" s="475"/>
      <c r="O79" s="475"/>
    </row>
    <row r="80" spans="1:28" x14ac:dyDescent="0.25">
      <c r="A80" s="475"/>
      <c r="B80" s="475"/>
      <c r="C80" s="475"/>
      <c r="D80" s="475"/>
      <c r="E80" s="475"/>
      <c r="F80" s="475"/>
      <c r="G80" s="475"/>
      <c r="H80" s="475"/>
      <c r="I80" s="475"/>
      <c r="J80" s="475"/>
      <c r="K80" s="475"/>
      <c r="L80" s="497"/>
      <c r="M80" s="475"/>
      <c r="N80" s="475"/>
      <c r="O80" s="475"/>
    </row>
    <row r="81" spans="1:15" x14ac:dyDescent="0.25">
      <c r="A81" s="475"/>
      <c r="B81" s="475"/>
      <c r="C81" s="475"/>
      <c r="D81" s="475"/>
      <c r="E81" s="475"/>
      <c r="F81" s="475"/>
      <c r="G81" s="475"/>
      <c r="H81" s="475"/>
      <c r="I81" s="475"/>
      <c r="J81" s="475"/>
      <c r="K81" s="475"/>
      <c r="L81" s="497"/>
      <c r="M81" s="475"/>
      <c r="N81" s="475"/>
      <c r="O81" s="475"/>
    </row>
    <row r="82" spans="1:15" x14ac:dyDescent="0.25">
      <c r="A82" s="475"/>
      <c r="B82" s="475"/>
      <c r="C82" s="475"/>
      <c r="D82" s="475"/>
      <c r="E82" s="475"/>
      <c r="F82" s="475"/>
      <c r="G82" s="475"/>
      <c r="H82" s="475"/>
      <c r="I82" s="475"/>
      <c r="J82" s="475"/>
      <c r="K82" s="475"/>
      <c r="L82" s="497"/>
      <c r="M82" s="475"/>
      <c r="N82" s="475"/>
      <c r="O82" s="475"/>
    </row>
    <row r="83" spans="1:15" x14ac:dyDescent="0.25">
      <c r="A83" s="475"/>
      <c r="B83" s="475"/>
      <c r="C83" s="475"/>
      <c r="D83" s="475"/>
      <c r="E83" s="475"/>
      <c r="F83" s="475"/>
      <c r="G83" s="475"/>
      <c r="H83" s="475"/>
      <c r="I83" s="475"/>
      <c r="J83" s="475"/>
      <c r="K83" s="475"/>
      <c r="L83" s="497"/>
      <c r="M83" s="475"/>
      <c r="N83" s="475"/>
      <c r="O83" s="475"/>
    </row>
    <row r="84" spans="1:15" x14ac:dyDescent="0.25">
      <c r="A84" s="475"/>
      <c r="B84" s="475"/>
      <c r="C84" s="475"/>
      <c r="D84" s="475"/>
      <c r="E84" s="475"/>
      <c r="F84" s="475"/>
      <c r="G84" s="475"/>
      <c r="H84" s="475"/>
      <c r="I84" s="475"/>
      <c r="J84" s="475"/>
      <c r="K84" s="475"/>
      <c r="L84" s="497"/>
      <c r="M84" s="475"/>
      <c r="N84" s="475"/>
      <c r="O84" s="475"/>
    </row>
    <row r="85" spans="1:15" x14ac:dyDescent="0.25">
      <c r="A85" s="475"/>
      <c r="B85" s="475"/>
      <c r="C85" s="475"/>
      <c r="D85" s="475"/>
      <c r="E85" s="475"/>
      <c r="F85" s="475"/>
      <c r="G85" s="475"/>
      <c r="H85" s="475"/>
      <c r="I85" s="475"/>
      <c r="J85" s="475"/>
      <c r="K85" s="475"/>
      <c r="L85" s="497"/>
      <c r="M85" s="475"/>
      <c r="N85" s="475"/>
      <c r="O85" s="475"/>
    </row>
    <row r="86" spans="1:15" x14ac:dyDescent="0.25">
      <c r="A86" s="475"/>
      <c r="B86" s="475"/>
      <c r="C86" s="475"/>
      <c r="D86" s="475"/>
      <c r="E86" s="475"/>
      <c r="F86" s="475"/>
      <c r="G86" s="475"/>
      <c r="H86" s="475"/>
      <c r="I86" s="475"/>
      <c r="J86" s="475"/>
      <c r="K86" s="475"/>
      <c r="L86" s="497"/>
      <c r="M86" s="475"/>
      <c r="N86" s="475"/>
      <c r="O86" s="475"/>
    </row>
    <row r="87" spans="1:15" x14ac:dyDescent="0.25">
      <c r="A87" s="475"/>
      <c r="B87" s="475"/>
      <c r="C87" s="475"/>
      <c r="D87" s="475"/>
      <c r="E87" s="475"/>
      <c r="F87" s="475"/>
      <c r="G87" s="475"/>
      <c r="H87" s="475"/>
      <c r="I87" s="475"/>
      <c r="J87" s="475"/>
      <c r="K87" s="475"/>
      <c r="L87" s="497"/>
      <c r="M87" s="475"/>
      <c r="N87" s="475"/>
      <c r="O87" s="475"/>
    </row>
    <row r="88" spans="1:15" x14ac:dyDescent="0.25">
      <c r="A88" s="475"/>
      <c r="B88" s="475"/>
      <c r="C88" s="475"/>
      <c r="D88" s="475"/>
      <c r="E88" s="475"/>
      <c r="F88" s="475"/>
      <c r="G88" s="475"/>
      <c r="H88" s="475"/>
      <c r="I88" s="475"/>
      <c r="J88" s="475"/>
      <c r="K88" s="475"/>
      <c r="L88" s="497"/>
      <c r="M88" s="475"/>
      <c r="N88" s="475"/>
      <c r="O88" s="475"/>
    </row>
    <row r="89" spans="1:15" x14ac:dyDescent="0.25">
      <c r="A89" s="475"/>
      <c r="B89" s="475"/>
      <c r="C89" s="475"/>
      <c r="D89" s="475"/>
      <c r="E89" s="475"/>
      <c r="F89" s="475"/>
      <c r="G89" s="475"/>
      <c r="H89" s="475"/>
      <c r="I89" s="475"/>
      <c r="J89" s="475"/>
      <c r="K89" s="475"/>
      <c r="L89" s="497"/>
      <c r="M89" s="475"/>
      <c r="N89" s="475"/>
      <c r="O89" s="475"/>
    </row>
    <row r="90" spans="1:15" x14ac:dyDescent="0.25">
      <c r="A90" s="475"/>
      <c r="B90" s="475"/>
      <c r="C90" s="475"/>
      <c r="D90" s="475"/>
      <c r="E90" s="475"/>
      <c r="F90" s="475"/>
      <c r="G90" s="475"/>
      <c r="H90" s="475"/>
      <c r="I90" s="475"/>
      <c r="J90" s="475"/>
      <c r="K90" s="475"/>
      <c r="L90" s="497"/>
      <c r="M90" s="475"/>
      <c r="N90" s="475"/>
      <c r="O90" s="475"/>
    </row>
    <row r="91" spans="1:15" x14ac:dyDescent="0.25">
      <c r="A91" s="475"/>
      <c r="B91" s="475"/>
      <c r="C91" s="475"/>
      <c r="D91" s="475"/>
      <c r="E91" s="475"/>
      <c r="F91" s="475"/>
      <c r="G91" s="475"/>
      <c r="H91" s="475"/>
      <c r="I91" s="475"/>
      <c r="J91" s="475"/>
      <c r="K91" s="475"/>
      <c r="L91" s="497"/>
      <c r="M91" s="475"/>
      <c r="N91" s="475"/>
      <c r="O91" s="475"/>
    </row>
    <row r="92" spans="1:15" x14ac:dyDescent="0.25">
      <c r="A92" s="475"/>
      <c r="B92" s="475"/>
      <c r="C92" s="475"/>
      <c r="D92" s="475"/>
      <c r="E92" s="475"/>
      <c r="F92" s="475"/>
      <c r="G92" s="475"/>
      <c r="H92" s="475"/>
      <c r="I92" s="475"/>
      <c r="J92" s="475"/>
      <c r="K92" s="475"/>
      <c r="L92" s="497"/>
      <c r="M92" s="475"/>
      <c r="N92" s="475"/>
      <c r="O92" s="475"/>
    </row>
    <row r="93" spans="1:15" x14ac:dyDescent="0.25">
      <c r="A93" s="475"/>
      <c r="B93" s="475"/>
      <c r="C93" s="475"/>
      <c r="D93" s="475"/>
      <c r="E93" s="475"/>
      <c r="F93" s="475"/>
      <c r="G93" s="475"/>
      <c r="H93" s="475"/>
      <c r="I93" s="475"/>
      <c r="J93" s="475"/>
      <c r="K93" s="475"/>
      <c r="L93" s="497"/>
      <c r="M93" s="475"/>
      <c r="N93" s="475"/>
      <c r="O93" s="475"/>
    </row>
    <row r="94" spans="1:15" x14ac:dyDescent="0.25">
      <c r="A94" s="475"/>
      <c r="B94" s="475"/>
      <c r="C94" s="475"/>
      <c r="D94" s="475"/>
      <c r="E94" s="475"/>
      <c r="F94" s="475"/>
      <c r="G94" s="475"/>
      <c r="H94" s="475"/>
      <c r="I94" s="475"/>
      <c r="J94" s="475"/>
      <c r="K94" s="475"/>
      <c r="L94" s="497"/>
      <c r="M94" s="475"/>
      <c r="N94" s="475"/>
      <c r="O94" s="475"/>
    </row>
    <row r="95" spans="1:15" x14ac:dyDescent="0.25">
      <c r="A95" s="475"/>
      <c r="B95" s="475"/>
      <c r="C95" s="475"/>
      <c r="D95" s="475"/>
      <c r="E95" s="475"/>
      <c r="F95" s="475"/>
      <c r="G95" s="475"/>
      <c r="H95" s="475"/>
      <c r="I95" s="475"/>
      <c r="J95" s="475"/>
      <c r="K95" s="475"/>
      <c r="L95" s="497"/>
      <c r="M95" s="475"/>
      <c r="N95" s="475"/>
      <c r="O95" s="475"/>
    </row>
    <row r="96" spans="1:15" x14ac:dyDescent="0.25">
      <c r="A96" s="475"/>
      <c r="B96" s="475"/>
      <c r="C96" s="475"/>
      <c r="D96" s="475"/>
      <c r="E96" s="475"/>
      <c r="F96" s="475"/>
      <c r="G96" s="475"/>
      <c r="H96" s="475"/>
      <c r="I96" s="475"/>
      <c r="J96" s="475"/>
      <c r="K96" s="475"/>
      <c r="L96" s="497"/>
      <c r="M96" s="475"/>
      <c r="N96" s="475"/>
      <c r="O96" s="475"/>
    </row>
    <row r="97" spans="1:15" x14ac:dyDescent="0.25">
      <c r="A97" s="475"/>
      <c r="B97" s="475"/>
      <c r="C97" s="475"/>
      <c r="D97" s="475"/>
      <c r="E97" s="475"/>
      <c r="F97" s="475"/>
      <c r="G97" s="475"/>
      <c r="H97" s="475"/>
      <c r="I97" s="475"/>
      <c r="J97" s="475"/>
      <c r="K97" s="475"/>
      <c r="L97" s="497"/>
      <c r="M97" s="475"/>
      <c r="N97" s="475"/>
      <c r="O97" s="475"/>
    </row>
    <row r="98" spans="1:15" x14ac:dyDescent="0.25">
      <c r="A98" s="475"/>
      <c r="B98" s="475"/>
      <c r="C98" s="475"/>
      <c r="D98" s="475"/>
      <c r="E98" s="475"/>
      <c r="F98" s="475"/>
      <c r="G98" s="475"/>
      <c r="H98" s="475"/>
      <c r="I98" s="475"/>
      <c r="J98" s="475"/>
      <c r="K98" s="475"/>
      <c r="L98" s="497"/>
      <c r="M98" s="475"/>
      <c r="N98" s="475"/>
      <c r="O98" s="475"/>
    </row>
    <row r="99" spans="1:15" x14ac:dyDescent="0.25">
      <c r="A99" s="475"/>
      <c r="B99" s="475"/>
      <c r="C99" s="475"/>
      <c r="D99" s="475"/>
      <c r="E99" s="475"/>
      <c r="F99" s="475"/>
      <c r="G99" s="475"/>
      <c r="H99" s="475"/>
      <c r="I99" s="475"/>
      <c r="J99" s="475"/>
      <c r="K99" s="475"/>
      <c r="L99" s="497"/>
      <c r="M99" s="475"/>
      <c r="N99" s="475"/>
      <c r="O99" s="475"/>
    </row>
    <row r="100" spans="1:15" x14ac:dyDescent="0.25">
      <c r="A100" s="475"/>
      <c r="B100" s="475"/>
      <c r="C100" s="475"/>
      <c r="D100" s="475"/>
      <c r="E100" s="475"/>
      <c r="F100" s="475"/>
      <c r="G100" s="475"/>
      <c r="H100" s="475"/>
      <c r="I100" s="475"/>
      <c r="J100" s="475"/>
      <c r="K100" s="475"/>
      <c r="L100" s="497"/>
      <c r="M100" s="475"/>
      <c r="N100" s="475"/>
      <c r="O100" s="475"/>
    </row>
    <row r="101" spans="1:15" x14ac:dyDescent="0.25">
      <c r="A101" s="475"/>
      <c r="B101" s="475"/>
      <c r="C101" s="475"/>
      <c r="D101" s="475"/>
      <c r="E101" s="475"/>
      <c r="F101" s="475"/>
      <c r="G101" s="475"/>
      <c r="H101" s="475"/>
      <c r="I101" s="475"/>
      <c r="J101" s="475"/>
      <c r="K101" s="475"/>
      <c r="L101" s="497"/>
      <c r="M101" s="475"/>
      <c r="N101" s="475"/>
      <c r="O101" s="475"/>
    </row>
    <row r="102" spans="1:15" x14ac:dyDescent="0.25">
      <c r="A102" s="475"/>
      <c r="B102" s="475"/>
    </row>
    <row r="103" spans="1:15" x14ac:dyDescent="0.25">
      <c r="A103" s="475"/>
      <c r="B103" s="475"/>
    </row>
    <row r="104" spans="1:15" x14ac:dyDescent="0.25">
      <c r="A104" s="475"/>
      <c r="B104" s="475"/>
    </row>
    <row r="105" spans="1:15" x14ac:dyDescent="0.25">
      <c r="A105" s="475"/>
      <c r="B105" s="475"/>
    </row>
    <row r="106" spans="1:15" x14ac:dyDescent="0.25">
      <c r="A106" s="475"/>
      <c r="B106" s="475"/>
    </row>
    <row r="107" spans="1:15" x14ac:dyDescent="0.25">
      <c r="A107" s="475"/>
      <c r="B107" s="475"/>
    </row>
    <row r="108" spans="1:15" x14ac:dyDescent="0.25">
      <c r="A108" s="475"/>
      <c r="B108" s="475"/>
    </row>
    <row r="109" spans="1:15" x14ac:dyDescent="0.25">
      <c r="A109" s="475"/>
      <c r="B109" s="475"/>
    </row>
    <row r="110" spans="1:15" x14ac:dyDescent="0.25">
      <c r="A110" s="475"/>
      <c r="B110" s="475"/>
    </row>
    <row r="111" spans="1:15" x14ac:dyDescent="0.25">
      <c r="A111" s="475"/>
      <c r="B111" s="475"/>
    </row>
    <row r="112" spans="1:15" x14ac:dyDescent="0.25">
      <c r="A112" s="475"/>
      <c r="B112" s="475"/>
    </row>
    <row r="113" spans="1:2" x14ac:dyDescent="0.25">
      <c r="A113" s="475"/>
      <c r="B113" s="475"/>
    </row>
    <row r="114" spans="1:2" x14ac:dyDescent="0.25">
      <c r="A114" s="475"/>
      <c r="B114" s="475"/>
    </row>
    <row r="115" spans="1:2" x14ac:dyDescent="0.25">
      <c r="A115" s="475"/>
      <c r="B115" s="475"/>
    </row>
    <row r="116" spans="1:2" x14ac:dyDescent="0.25">
      <c r="A116" s="475"/>
      <c r="B116" s="475"/>
    </row>
  </sheetData>
  <sheetProtection algorithmName="SHA-512" hashValue="ewqRH0+6cSPX9aaFAViFMu9WfMkIGfUhJ+3AM93O6b/KUOu1hRS17bHP8NcKQm26qAxWsE84PGAFagDFntDGoQ==" saltValue="CA1uaNLELKo4Tptfp23thA==" spinCount="100000" sheet="1" objects="1" scenarios="1"/>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2129FF-6117-4CBB-AF27-B22212BC1800}">
  <ds:schemaRefs>
    <ds:schemaRef ds:uri="http://schemas.microsoft.com/sharepoint/v3/contenttype/forms"/>
  </ds:schemaRefs>
</ds:datastoreItem>
</file>

<file path=customXml/itemProps2.xml><?xml version="1.0" encoding="utf-8"?>
<ds:datastoreItem xmlns:ds="http://schemas.openxmlformats.org/officeDocument/2006/customXml" ds:itemID="{88C680CC-D5F0-43C1-83D3-52A1D512B159}"/>
</file>

<file path=customXml/itemProps3.xml><?xml version="1.0" encoding="utf-8"?>
<ds:datastoreItem xmlns:ds="http://schemas.openxmlformats.org/officeDocument/2006/customXml" ds:itemID="{4C274110-0F2F-40E6-88BA-9265A9608D39}">
  <ds:schemaRefs>
    <ds:schemaRef ds:uri="http://www.w3.org/XML/1998/namespace"/>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Finance!Print_Area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Melanie Sullivan</cp:lastModifiedBy>
  <cp:lastPrinted>2020-06-09T19:36:39Z</cp:lastPrinted>
  <dcterms:created xsi:type="dcterms:W3CDTF">2000-03-16T16:21:46Z</dcterms:created>
  <dcterms:modified xsi:type="dcterms:W3CDTF">2020-09-15T13:54:34Z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