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rlicorp-my.sharepoint.com/personal/nick_hanlon_rlicorp_com/Documents/Desktop/"/>
    </mc:Choice>
  </mc:AlternateContent>
  <xr:revisionPtr revIDLastSave="0" documentId="8_{E4420444-5F0D-47D5-9D41-311DFFF0A2EC}" xr6:coauthVersionLast="36" xr6:coauthVersionMax="36" xr10:uidLastSave="{00000000-0000-0000-0000-000000000000}"/>
  <workbookProtection workbookAlgorithmName="SHA-512" workbookHashValue="ydqfNjGQuHKoPjj0SUM7kq4xHGj1oMECgl3BpC8cV84OnUZ98feMeuDwvCZ5A4JOU7Xfid7BiHYInjzQrfCh3g==" workbookSaltValue="YSdGD/WxGV6u3MqPs2PZiw==" workbookSpinCount="100000" lockStructure="1"/>
  <bookViews>
    <workbookView xWindow="32760" yWindow="1545" windowWidth="15360" windowHeight="8730" xr2:uid="{00000000-000D-0000-FFFF-FFFF00000000}"/>
  </bookViews>
  <sheets>
    <sheet name="HBI Rater" sheetId="1" r:id="rId1"/>
    <sheet name="Tables" sheetId="2" state="hidden" r:id="rId2"/>
    <sheet name="Null Zips" sheetId="3" state="hidden" r:id="rId3"/>
    <sheet name="Log" sheetId="4" state="hidden" r:id="rId4"/>
  </sheets>
  <definedNames>
    <definedName name="_xlnm._FilterDatabase" localSheetId="1" hidden="1">Tables!$A$2:$E$915</definedName>
    <definedName name="_xlnm.Print_Area" localSheetId="0">'HBI Rater'!$B$2:$J$96</definedName>
    <definedName name="StateLookupTable">Tables!$Z:$BK</definedName>
  </definedNames>
  <calcPr calcId="191029"/>
</workbook>
</file>

<file path=xl/calcChain.xml><?xml version="1.0" encoding="utf-8"?>
<calcChain xmlns="http://schemas.openxmlformats.org/spreadsheetml/2006/main">
  <c r="H18" i="1" l="1"/>
  <c r="I70" i="1"/>
  <c r="G70" i="1"/>
  <c r="U16" i="2" l="1"/>
  <c r="O1" i="2"/>
  <c r="C10" i="1" s="1"/>
  <c r="G7" i="1"/>
  <c r="J62" i="1" s="1"/>
  <c r="N1" i="2"/>
  <c r="J7" i="1" l="1"/>
  <c r="I92" i="1" s="1"/>
  <c r="L7" i="1"/>
  <c r="U20" i="2"/>
  <c r="E78" i="1" s="1"/>
  <c r="E72" i="1"/>
  <c r="H17" i="1"/>
  <c r="E68" i="1"/>
  <c r="H16" i="1" s="1"/>
  <c r="H14" i="1"/>
  <c r="E64" i="1"/>
  <c r="J64" i="1" s="1"/>
  <c r="U28" i="2"/>
  <c r="S33" i="2" s="1"/>
  <c r="S50" i="2"/>
  <c r="R41" i="2" l="1"/>
  <c r="R40" i="2"/>
  <c r="R38" i="2"/>
  <c r="U37" i="2" s="1"/>
  <c r="R39" i="2"/>
  <c r="S35" i="2"/>
  <c r="S34" i="2"/>
  <c r="V32" i="2" s="1"/>
  <c r="S44" i="2"/>
  <c r="U43" i="2" s="1"/>
  <c r="E86" i="1" s="1"/>
  <c r="S49" i="2"/>
  <c r="S48" i="2"/>
  <c r="U47" i="2" s="1"/>
  <c r="S45" i="2"/>
  <c r="J68" i="1"/>
  <c r="G9" i="1"/>
  <c r="L78" i="2"/>
  <c r="R70" i="2"/>
  <c r="R71" i="2"/>
  <c r="R69" i="2"/>
  <c r="U68" i="2" s="1"/>
  <c r="L134" i="2"/>
  <c r="L125" i="2"/>
  <c r="L95" i="2"/>
  <c r="L44" i="2"/>
  <c r="L40" i="2"/>
  <c r="L33" i="2"/>
  <c r="B67" i="1"/>
  <c r="B64" i="1"/>
  <c r="B78" i="1"/>
  <c r="L146" i="2"/>
  <c r="L139" i="2"/>
  <c r="L113" i="2"/>
  <c r="L110" i="2"/>
  <c r="L102" i="2"/>
  <c r="L99" i="2"/>
  <c r="L98" i="2"/>
  <c r="L96" i="2"/>
  <c r="L67" i="2"/>
  <c r="L59" i="2"/>
  <c r="L55" i="2"/>
  <c r="L49" i="2"/>
  <c r="L43" i="2"/>
  <c r="L20" i="2"/>
  <c r="L18" i="2"/>
  <c r="L17" i="2"/>
  <c r="V1" i="2"/>
  <c r="L112" i="2"/>
  <c r="U7" i="2"/>
  <c r="E76" i="1" s="1"/>
  <c r="U6" i="2"/>
  <c r="U1" i="2"/>
  <c r="E74" i="1" s="1"/>
  <c r="L90" i="2"/>
  <c r="L100" i="2"/>
  <c r="L97" i="2"/>
  <c r="L94" i="2"/>
  <c r="L93" i="2"/>
  <c r="L92" i="2"/>
  <c r="L91" i="2"/>
  <c r="L89" i="2"/>
  <c r="L88" i="2"/>
  <c r="L87" i="2"/>
  <c r="L86" i="2"/>
  <c r="L85" i="2"/>
  <c r="L84" i="2"/>
  <c r="L83" i="2"/>
  <c r="L82" i="2"/>
  <c r="L81" i="2"/>
  <c r="L80" i="2"/>
  <c r="L79" i="2"/>
  <c r="L77" i="2"/>
  <c r="L76" i="2"/>
  <c r="L75" i="2"/>
  <c r="L74" i="2"/>
  <c r="L73" i="2"/>
  <c r="L72" i="2"/>
  <c r="L71" i="2"/>
  <c r="L70" i="2"/>
  <c r="L69" i="2"/>
  <c r="L68" i="2"/>
  <c r="L66" i="2"/>
  <c r="L65" i="2"/>
  <c r="L64" i="2"/>
  <c r="L63" i="2"/>
  <c r="L62" i="2"/>
  <c r="L61" i="2"/>
  <c r="L60" i="2"/>
  <c r="L58" i="2"/>
  <c r="L57" i="2"/>
  <c r="L103" i="2"/>
  <c r="L104" i="2"/>
  <c r="L105" i="2"/>
  <c r="L106" i="2"/>
  <c r="L107" i="2"/>
  <c r="L108" i="2"/>
  <c r="L109" i="2"/>
  <c r="L111" i="2"/>
  <c r="L114" i="2"/>
  <c r="L115" i="2"/>
  <c r="L116" i="2"/>
  <c r="L117" i="2"/>
  <c r="L118" i="2"/>
  <c r="L119" i="2"/>
  <c r="L120" i="2"/>
  <c r="L121" i="2"/>
  <c r="L122" i="2"/>
  <c r="L123" i="2"/>
  <c r="L124" i="2"/>
  <c r="L126" i="2"/>
  <c r="L127" i="2"/>
  <c r="L128" i="2"/>
  <c r="L129" i="2"/>
  <c r="L130" i="2"/>
  <c r="L131" i="2"/>
  <c r="L132" i="2"/>
  <c r="L133" i="2"/>
  <c r="L135" i="2"/>
  <c r="L136" i="2"/>
  <c r="L137" i="2"/>
  <c r="L138" i="2"/>
  <c r="L140" i="2"/>
  <c r="L141" i="2"/>
  <c r="L142" i="2"/>
  <c r="L143" i="2"/>
  <c r="L144" i="2"/>
  <c r="L145" i="2"/>
  <c r="L101" i="2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62" i="2" s="1"/>
  <c r="A863" i="2" s="1"/>
  <c r="A864" i="2" s="1"/>
  <c r="A865" i="2" s="1"/>
  <c r="A866" i="2" s="1"/>
  <c r="A867" i="2" s="1"/>
  <c r="A868" i="2" s="1"/>
  <c r="A869" i="2" s="1"/>
  <c r="A870" i="2" s="1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85" i="2" s="1"/>
  <c r="A886" i="2" s="1"/>
  <c r="A887" i="2" s="1"/>
  <c r="A888" i="2" s="1"/>
  <c r="A889" i="2" s="1"/>
  <c r="A890" i="2" s="1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01" i="2" s="1"/>
  <c r="A902" i="2" s="1"/>
  <c r="A903" i="2" s="1"/>
  <c r="A904" i="2" s="1"/>
  <c r="A905" i="2" s="1"/>
  <c r="A906" i="2" s="1"/>
  <c r="A907" i="2" s="1"/>
  <c r="A908" i="2" s="1"/>
  <c r="A909" i="2" s="1"/>
  <c r="A910" i="2" s="1"/>
  <c r="A911" i="2" s="1"/>
  <c r="A912" i="2" s="1"/>
  <c r="A913" i="2" s="1"/>
  <c r="A914" i="2" s="1"/>
  <c r="A915" i="2" s="1"/>
  <c r="L46" i="2"/>
  <c r="L147" i="2"/>
  <c r="L35" i="2"/>
  <c r="L36" i="2"/>
  <c r="L37" i="2"/>
  <c r="L38" i="2"/>
  <c r="L39" i="2"/>
  <c r="L41" i="2"/>
  <c r="L42" i="2"/>
  <c r="L45" i="2"/>
  <c r="L47" i="2"/>
  <c r="L48" i="2"/>
  <c r="L50" i="2"/>
  <c r="L51" i="2"/>
  <c r="L52" i="2"/>
  <c r="L53" i="2"/>
  <c r="L54" i="2"/>
  <c r="L56" i="2"/>
  <c r="L34" i="2"/>
  <c r="L14" i="2"/>
  <c r="L15" i="2"/>
  <c r="L16" i="2"/>
  <c r="L19" i="2"/>
  <c r="L21" i="2"/>
  <c r="L22" i="2"/>
  <c r="L23" i="2"/>
  <c r="L24" i="2"/>
  <c r="L25" i="2"/>
  <c r="L26" i="2"/>
  <c r="L27" i="2"/>
  <c r="L28" i="2"/>
  <c r="L29" i="2"/>
  <c r="L30" i="2"/>
  <c r="L31" i="2"/>
  <c r="L32" i="2"/>
  <c r="L13" i="2"/>
  <c r="L9" i="2"/>
  <c r="L10" i="2"/>
  <c r="L11" i="2"/>
  <c r="L12" i="2"/>
  <c r="L8" i="2"/>
  <c r="L4" i="2"/>
  <c r="L5" i="2"/>
  <c r="L6" i="2"/>
  <c r="L3" i="2"/>
  <c r="I78" i="1"/>
  <c r="C88" i="1" l="1"/>
  <c r="B70" i="1" l="1"/>
  <c r="C87" i="1"/>
  <c r="H30" i="1" l="1"/>
  <c r="L7" i="2"/>
  <c r="J147" i="2"/>
  <c r="J34" i="2"/>
  <c r="G72" i="1"/>
  <c r="I72" i="1" s="1"/>
  <c r="B94" i="1"/>
  <c r="R62" i="2"/>
  <c r="U60" i="2" s="1"/>
  <c r="J84" i="1" s="1"/>
  <c r="G80" i="1"/>
  <c r="H56" i="1"/>
  <c r="I94" i="1"/>
  <c r="J5" i="2"/>
  <c r="R54" i="2"/>
  <c r="U52" i="2" s="1"/>
  <c r="J40" i="2"/>
  <c r="J121" i="2"/>
  <c r="B12" i="1"/>
  <c r="E70" i="1"/>
  <c r="J90" i="2"/>
  <c r="H94" i="1"/>
  <c r="G86" i="1"/>
  <c r="I86" i="1" s="1"/>
  <c r="H28" i="1"/>
  <c r="J56" i="2"/>
  <c r="R26" i="2"/>
  <c r="U24" i="2" s="1"/>
  <c r="E80" i="1" s="1"/>
  <c r="R18" i="2"/>
  <c r="G76" i="1"/>
  <c r="I76" i="1" s="1"/>
  <c r="J92" i="2"/>
  <c r="G74" i="1"/>
  <c r="I74" i="1" s="1"/>
  <c r="J100" i="2"/>
  <c r="J120" i="2"/>
  <c r="J70" i="2"/>
  <c r="J22" i="2"/>
  <c r="J9" i="1"/>
  <c r="H34" i="1" l="1"/>
  <c r="R66" i="2"/>
  <c r="R65" i="2"/>
  <c r="E84" i="1"/>
  <c r="I80" i="1"/>
  <c r="H40" i="1"/>
  <c r="R58" i="2"/>
  <c r="E82" i="1"/>
  <c r="R57" i="2"/>
  <c r="U56" i="2" s="1"/>
  <c r="J70" i="1"/>
  <c r="G64" i="1"/>
  <c r="U64" i="2" l="1"/>
  <c r="G84" i="1" s="1"/>
  <c r="I84" i="1" s="1"/>
  <c r="G82" i="1"/>
  <c r="I82" i="1" s="1"/>
  <c r="I64" i="1"/>
  <c r="G68" i="1"/>
  <c r="I68" i="1" s="1"/>
  <c r="I90" i="1" l="1"/>
  <c r="I9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 Stahlschmidt</author>
    <author>jkinslow</author>
  </authors>
  <commentList>
    <comment ref="M1" authorId="0" shapeId="0" xr:uid="{00000000-0006-0000-0100-000001000000}">
      <text>
        <r>
          <rPr>
            <b/>
            <sz val="10"/>
            <color indexed="81"/>
            <rFont val="Arial"/>
            <family val="2"/>
          </rPr>
          <t xml:space="preserve">Source:
</t>
        </r>
        <r>
          <rPr>
            <sz val="10"/>
            <color indexed="81"/>
            <rFont val="Arial"/>
            <family val="2"/>
          </rPr>
          <t xml:space="preserve">"Rate Class" dropdown on rater tab.
</t>
        </r>
      </text>
    </comment>
    <comment ref="T1" authorId="0" shapeId="0" xr:uid="{00000000-0006-0000-0100-000002000000}">
      <text>
        <r>
          <rPr>
            <b/>
            <sz val="10"/>
            <color indexed="81"/>
            <rFont val="Arial"/>
            <family val="2"/>
          </rPr>
          <t xml:space="preserve">Source:
</t>
        </r>
        <r>
          <rPr>
            <sz val="10"/>
            <color indexed="81"/>
            <rFont val="Arial"/>
            <family val="2"/>
          </rPr>
          <t>"Business Liability Limits" dropdown on rater tab.</t>
        </r>
      </text>
    </comment>
    <comment ref="U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jkinslow:</t>
        </r>
        <r>
          <rPr>
            <sz val="9"/>
            <color indexed="81"/>
            <rFont val="Tahoma"/>
            <family val="2"/>
          </rPr>
          <t xml:space="preserve">
rates were increased in CA to $40 &amp; $80 some time before 11/2007. In 11/2007 a filing accidently reduced the charges back to the original $25 &amp; $60. The approved rates as of 8/10/2010 are $25 and $60.  They will not be increased with the garage keepers filing currently going on.</t>
        </r>
      </text>
    </comment>
    <comment ref="T6" authorId="0" shapeId="0" xr:uid="{00000000-0006-0000-0100-000004000000}">
      <text>
        <r>
          <rPr>
            <b/>
            <sz val="10"/>
            <color indexed="81"/>
            <rFont val="Arial"/>
            <family val="2"/>
          </rPr>
          <t xml:space="preserve">Source:
</t>
        </r>
        <r>
          <rPr>
            <sz val="10"/>
            <color indexed="81"/>
            <rFont val="Arial"/>
            <family val="2"/>
          </rPr>
          <t>"Money &amp; Securities Coverage" dropdown on rater tab.</t>
        </r>
      </text>
    </comment>
    <comment ref="T16" authorId="0" shapeId="0" xr:uid="{00000000-0006-0000-0100-000005000000}">
      <text>
        <r>
          <rPr>
            <b/>
            <sz val="10"/>
            <color indexed="81"/>
            <rFont val="Arial"/>
            <family val="2"/>
          </rPr>
          <t xml:space="preserve">Source:
</t>
        </r>
        <r>
          <rPr>
            <sz val="10"/>
            <color indexed="81"/>
            <rFont val="Arial"/>
            <family val="2"/>
          </rPr>
          <t>"Reject Terrorism Coverage" dropdown on rater tab.</t>
        </r>
      </text>
    </comment>
    <comment ref="T20" authorId="0" shapeId="0" xr:uid="{00000000-0006-0000-0100-000006000000}">
      <text>
        <r>
          <rPr>
            <b/>
            <sz val="10"/>
            <color indexed="81"/>
            <rFont val="Arial"/>
            <family val="2"/>
          </rPr>
          <t xml:space="preserve">Source:
</t>
        </r>
        <r>
          <rPr>
            <sz val="10"/>
            <color indexed="81"/>
            <rFont val="Arial"/>
            <family val="2"/>
          </rPr>
          <t>"Jewelry &amp; Watches Coverage" dropdown on rater tab.</t>
        </r>
      </text>
    </comment>
    <comment ref="T24" authorId="0" shapeId="0" xr:uid="{00000000-0006-0000-0100-000007000000}">
      <text>
        <r>
          <rPr>
            <b/>
            <sz val="10"/>
            <color indexed="81"/>
            <rFont val="Arial"/>
            <family val="2"/>
          </rPr>
          <t xml:space="preserve">Source:
</t>
        </r>
        <r>
          <rPr>
            <sz val="10"/>
            <color indexed="81"/>
            <rFont val="Arial"/>
            <family val="2"/>
          </rPr>
          <t>"Identity Fraud Expense" dropdown on rater tab.</t>
        </r>
      </text>
    </comment>
    <comment ref="T28" authorId="0" shapeId="0" xr:uid="{00000000-0006-0000-0100-000008000000}">
      <text>
        <r>
          <rPr>
            <b/>
            <sz val="10"/>
            <color indexed="81"/>
            <rFont val="Arial"/>
            <family val="2"/>
          </rPr>
          <t xml:space="preserve">Source:
</t>
        </r>
        <r>
          <rPr>
            <sz val="10"/>
            <color indexed="81"/>
            <rFont val="Arial"/>
            <family val="2"/>
          </rPr>
          <t>"Garagekeeper's Coverage" dropdown on rater tab.</t>
        </r>
      </text>
    </comment>
    <comment ref="U32" authorId="0" shapeId="0" xr:uid="{00000000-0006-0000-0100-000009000000}">
      <text>
        <r>
          <rPr>
            <b/>
            <sz val="10"/>
            <color indexed="81"/>
            <rFont val="Arial"/>
            <family val="2"/>
          </rPr>
          <t xml:space="preserve">Source:
</t>
        </r>
        <r>
          <rPr>
            <sz val="10"/>
            <color indexed="81"/>
            <rFont val="Arial"/>
            <family val="2"/>
          </rPr>
          <t>"Number of locations for garagekeeper's coverage" dropdown on rater tab.</t>
        </r>
      </text>
    </comment>
    <comment ref="T37" authorId="0" shapeId="0" xr:uid="{00000000-0006-0000-0100-00000A000000}">
      <text>
        <r>
          <rPr>
            <b/>
            <sz val="10"/>
            <color indexed="81"/>
            <rFont val="Arial"/>
            <family val="2"/>
          </rPr>
          <t xml:space="preserve">Source:
</t>
        </r>
        <r>
          <rPr>
            <sz val="10"/>
            <color indexed="81"/>
            <rFont val="Arial"/>
            <family val="2"/>
          </rPr>
          <t>"Maximum number of vehicles..." dropdown on rater tab.</t>
        </r>
      </text>
    </comment>
    <comment ref="T43" authorId="0" shapeId="0" xr:uid="{00000000-0006-0000-0100-00000B000000}">
      <text>
        <r>
          <rPr>
            <b/>
            <sz val="10"/>
            <color indexed="81"/>
            <rFont val="Arial"/>
            <family val="2"/>
          </rPr>
          <t xml:space="preserve">Source:
</t>
        </r>
        <r>
          <rPr>
            <sz val="10"/>
            <color indexed="81"/>
            <rFont val="Arial"/>
            <family val="2"/>
          </rPr>
          <t>"Garagekeeper's Limit" dropdown on rater tab.</t>
        </r>
      </text>
    </comment>
    <comment ref="T47" authorId="0" shapeId="0" xr:uid="{00000000-0006-0000-0100-00000C000000}">
      <text>
        <r>
          <rPr>
            <b/>
            <sz val="10"/>
            <color indexed="81"/>
            <rFont val="Arial"/>
            <family val="2"/>
          </rPr>
          <t xml:space="preserve">Source:
</t>
        </r>
        <r>
          <rPr>
            <sz val="10"/>
            <color indexed="81"/>
            <rFont val="Arial"/>
            <family val="2"/>
          </rPr>
          <t>"Garagekeeper's Coverage Option" dropdown on rater tab.</t>
        </r>
      </text>
    </comment>
    <comment ref="T52" authorId="0" shapeId="0" xr:uid="{00000000-0006-0000-0100-00000D000000}">
      <text>
        <r>
          <rPr>
            <b/>
            <sz val="10"/>
            <color indexed="81"/>
            <rFont val="Arial"/>
            <family val="2"/>
          </rPr>
          <t xml:space="preserve">Source:
</t>
        </r>
        <r>
          <rPr>
            <sz val="10"/>
            <color indexed="81"/>
            <rFont val="Arial"/>
            <family val="2"/>
          </rPr>
          <t>"Non-Owned Unmanned Aircraft" dropdown on rater tab.</t>
        </r>
      </text>
    </comment>
    <comment ref="T56" authorId="0" shapeId="0" xr:uid="{00000000-0006-0000-0100-00000E000000}">
      <text>
        <r>
          <rPr>
            <b/>
            <sz val="10"/>
            <color indexed="81"/>
            <rFont val="Arial"/>
            <family val="2"/>
          </rPr>
          <t xml:space="preserve">Source:
</t>
        </r>
        <r>
          <rPr>
            <sz val="10"/>
            <color indexed="81"/>
            <rFont val="Arial"/>
            <family val="2"/>
          </rPr>
          <t>"Non-Owned Unmanned Aircraft Weight Limit Selection" dropdown on rater tab.</t>
        </r>
      </text>
    </comment>
    <comment ref="T60" authorId="0" shapeId="0" xr:uid="{00000000-0006-0000-0100-00000F000000}">
      <text>
        <r>
          <rPr>
            <b/>
            <sz val="10"/>
            <color indexed="81"/>
            <rFont val="Arial"/>
            <family val="2"/>
          </rPr>
          <t xml:space="preserve">Source:
</t>
        </r>
        <r>
          <rPr>
            <sz val="10"/>
            <color indexed="81"/>
            <rFont val="Arial"/>
            <family val="2"/>
          </rPr>
          <t>"Other than Non-Owned Unmanned Aircraft" dropdown on rater tab.</t>
        </r>
      </text>
    </comment>
    <comment ref="T64" authorId="0" shapeId="0" xr:uid="{00000000-0006-0000-0100-000010000000}">
      <text>
        <r>
          <rPr>
            <b/>
            <sz val="10"/>
            <color indexed="81"/>
            <rFont val="Arial"/>
            <family val="2"/>
          </rPr>
          <t xml:space="preserve">Source:
</t>
        </r>
        <r>
          <rPr>
            <sz val="10"/>
            <color indexed="81"/>
            <rFont val="Arial"/>
            <family val="2"/>
          </rPr>
          <t>"Other than Non-Owned Unmanned Aircraft Weight Limit Selection" dropdown on rater tab.</t>
        </r>
      </text>
    </comment>
    <comment ref="T68" authorId="0" shapeId="0" xr:uid="{00000000-0006-0000-0100-000011000000}">
      <text>
        <r>
          <rPr>
            <b/>
            <sz val="10"/>
            <color indexed="81"/>
            <rFont val="Arial"/>
            <family val="2"/>
          </rPr>
          <t xml:space="preserve">Source:
</t>
        </r>
        <r>
          <rPr>
            <sz val="10"/>
            <color indexed="81"/>
            <rFont val="Arial"/>
            <family val="2"/>
          </rPr>
          <t>"Liability Coverages" dropdown on rater tab.</t>
        </r>
      </text>
    </comment>
  </commentList>
</comments>
</file>

<file path=xl/sharedStrings.xml><?xml version="1.0" encoding="utf-8"?>
<sst xmlns="http://schemas.openxmlformats.org/spreadsheetml/2006/main" count="5551" uniqueCount="1340">
  <si>
    <t>ZIP PREFIX</t>
  </si>
  <si>
    <t>STATE</t>
  </si>
  <si>
    <t>STATE CODE</t>
  </si>
  <si>
    <t>NEW HAMPSIRE</t>
  </si>
  <si>
    <t>NH</t>
  </si>
  <si>
    <t>2</t>
  </si>
  <si>
    <t>VIRGINIA</t>
  </si>
  <si>
    <t>VA</t>
  </si>
  <si>
    <t>3</t>
  </si>
  <si>
    <t>005</t>
  </si>
  <si>
    <t>NEW YORK</t>
  </si>
  <si>
    <t>NY</t>
  </si>
  <si>
    <t>010</t>
  </si>
  <si>
    <t>MASSACHUSETTS</t>
  </si>
  <si>
    <t>MS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</si>
  <si>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</si>
  <si>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</si>
  <si>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</si>
  <si>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</si>
  <si>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</si>
  <si>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</si>
  <si>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</si>
  <si>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</si>
  <si>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</si>
  <si>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</si>
  <si>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</si>
  <si>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</si>
  <si>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</si>
  <si>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</si>
  <si>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</si>
  <si>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</si>
  <si>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</si>
  <si>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</si>
  <si>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RHODE ISLAND</t>
  </si>
  <si>
    <t>RI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</si>
  <si>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</si>
  <si>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</si>
  <si>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</si>
  <si>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</si>
  <si>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</si>
  <si>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</si>
  <si>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</si>
  <si>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</si>
  <si>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</si>
  <si>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</si>
  <si>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</si>
  <si>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MAINE</t>
  </si>
  <si>
    <t>ME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</si>
  <si>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</si>
  <si>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</si>
  <si>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</si>
  <si>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</si>
  <si>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</si>
  <si>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</si>
  <si>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</si>
  <si>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</si>
  <si>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</si>
  <si>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</si>
  <si>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</si>
  <si>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VERMONT</t>
  </si>
  <si>
    <t>VT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</si>
  <si>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</si>
  <si>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</si>
  <si>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</si>
  <si>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</si>
  <si>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</si>
  <si>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</si>
  <si>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</si>
  <si>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</si>
  <si>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</si>
  <si>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</si>
  <si>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CONNECTICUT</t>
  </si>
  <si>
    <t>CT</t>
  </si>
  <si>
    <t>061</t>
  </si>
  <si>
    <t>062</t>
  </si>
  <si>
    <t>063</t>
  </si>
  <si>
    <t>064</t>
  </si>
  <si>
    <t>065</t>
  </si>
  <si>
    <t>1</t>
  </si>
  <si>
    <t>066</t>
  </si>
  <si>
    <t>067</t>
  </si>
  <si>
    <t>068</t>
  </si>
  <si>
    <t>069</t>
  </si>
  <si>
    <t>070</t>
  </si>
  <si>
    <t>NEW JERSEY</t>
  </si>
  <si>
    <t>NJ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</si>
  <si>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</si>
  <si>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</si>
  <si>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</si>
  <si>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</si>
  <si>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</si>
  <si>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</si>
  <si>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</si>
  <si>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</si>
  <si>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</si>
  <si>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</si>
  <si>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</si>
  <si>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</si>
  <si>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</si>
  <si>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</si>
  <si>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</si>
  <si>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</si>
  <si>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</si>
  <si>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</si>
  <si>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</si>
  <si>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</si>
  <si>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</si>
  <si>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</si>
  <si>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</si>
  <si>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</si>
  <si>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</si>
  <si>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</si>
  <si>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</si>
  <si>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</si>
  <si>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</si>
  <si>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</si>
  <si>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</si>
  <si>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</si>
  <si>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</si>
  <si>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</si>
  <si>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</si>
  <si>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</si>
  <si>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</si>
  <si>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</si>
  <si>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</si>
  <si>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</si>
  <si>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</si>
  <si>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</si>
  <si>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</si>
  <si>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</si>
  <si>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</si>
  <si>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</si>
  <si>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</si>
  <si>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</si>
  <si>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</si>
  <si>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</si>
  <si>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</si>
  <si>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</si>
  <si>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</si>
  <si>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</si>
  <si>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</si>
  <si>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</si>
  <si>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</si>
  <si>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</si>
  <si>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</si>
  <si>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</si>
  <si>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</si>
  <si>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</si>
  <si>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</si>
  <si>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</si>
  <si>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</si>
  <si>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</si>
  <si>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</si>
  <si>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</si>
  <si>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</si>
  <si>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</si>
  <si>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PENNSYLVANIA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</si>
  <si>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</si>
  <si>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</si>
  <si>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</si>
  <si>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</si>
  <si>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</si>
  <si>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</si>
  <si>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</si>
  <si>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</si>
  <si>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</si>
  <si>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</si>
  <si>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</si>
  <si>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</si>
  <si>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</si>
  <si>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</si>
  <si>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</si>
  <si>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</si>
  <si>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</si>
  <si>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</si>
  <si>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</si>
  <si>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</si>
  <si>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</si>
  <si>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</si>
  <si>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</si>
  <si>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</si>
  <si>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</si>
  <si>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</si>
  <si>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</si>
  <si>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</si>
  <si>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</si>
  <si>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</si>
  <si>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</si>
  <si>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</si>
  <si>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</si>
  <si>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</si>
  <si>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</si>
  <si>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</si>
  <si>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</si>
  <si>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</si>
  <si>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</si>
  <si>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</si>
  <si>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</si>
  <si>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</si>
  <si>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</si>
  <si>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</si>
  <si>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</si>
  <si>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</si>
  <si>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</si>
  <si>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DELAWARE</t>
  </si>
  <si>
    <t>DE</t>
  </si>
  <si>
    <t>198</t>
  </si>
  <si>
    <t>199</t>
  </si>
  <si>
    <t>200</t>
  </si>
  <si>
    <t>D.C.</t>
  </si>
  <si>
    <t>DC</t>
  </si>
  <si>
    <t>201</t>
  </si>
  <si>
    <t>202</t>
  </si>
  <si>
    <t>203</t>
  </si>
  <si>
    <t>204</t>
  </si>
  <si>
    <t>205</t>
  </si>
  <si>
    <t>206</t>
  </si>
  <si>
    <t>MARYLAND</t>
  </si>
  <si>
    <t>MD</t>
  </si>
  <si>
    <t>207</t>
  </si>
  <si>
    <t>208</t>
  </si>
  <si>
    <t>209</t>
  </si>
  <si>
    <t>210</t>
  </si>
  <si>
    <t>211</t>
  </si>
  <si>
    <t>212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</si>
  <si>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</si>
  <si>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</si>
  <si>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</si>
  <si>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</si>
  <si>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</si>
  <si>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</si>
  <si>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</si>
  <si>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</si>
  <si>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</si>
  <si>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</si>
  <si>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</si>
  <si>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</si>
  <si>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</si>
  <si>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</si>
  <si>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</si>
  <si>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</si>
  <si>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</si>
  <si>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</si>
  <si>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</si>
  <si>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</si>
  <si>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</si>
  <si>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</si>
  <si>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</si>
  <si>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</si>
  <si>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</si>
  <si>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</si>
  <si>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</si>
  <si>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</si>
  <si>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</si>
  <si>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</si>
  <si>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</si>
  <si>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</si>
  <si>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</si>
  <si>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</si>
  <si>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WEST VIRGINIA</t>
  </si>
  <si>
    <t>WV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</si>
  <si>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</si>
  <si>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</si>
  <si>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</si>
  <si>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</si>
  <si>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</si>
  <si>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</si>
  <si>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</si>
  <si>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</si>
  <si>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</si>
  <si>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</si>
  <si>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</si>
  <si>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</si>
  <si>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</si>
  <si>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</si>
  <si>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</si>
  <si>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</si>
  <si>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</si>
  <si>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</si>
  <si>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</si>
  <si>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</si>
  <si>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</si>
  <si>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270</t>
  </si>
  <si>
    <t>NORTH CAROLINA</t>
  </si>
  <si>
    <t>NC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</si>
  <si>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</si>
  <si>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</si>
  <si>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</si>
  <si>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</si>
  <si>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</si>
  <si>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</si>
  <si>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</si>
  <si>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</si>
  <si>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</si>
  <si>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</si>
  <si>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</si>
  <si>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</si>
  <si>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</si>
  <si>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</si>
  <si>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</si>
  <si>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</si>
  <si>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</si>
  <si>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</si>
  <si>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</si>
  <si>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</si>
  <si>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SOUTH CAROLINA</t>
  </si>
  <si>
    <t>SC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</si>
  <si>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</si>
  <si>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</si>
  <si>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</si>
  <si>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</si>
  <si>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</si>
  <si>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</si>
  <si>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</si>
  <si>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</si>
  <si>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</si>
  <si>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</si>
  <si>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GEORGIA</t>
  </si>
  <si>
    <t>GA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</si>
  <si>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</si>
  <si>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</si>
  <si>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</si>
  <si>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</si>
  <si>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</si>
  <si>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</si>
  <si>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</si>
  <si>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</si>
  <si>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</si>
  <si>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</si>
  <si>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</si>
  <si>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</si>
  <si>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</si>
  <si>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</si>
  <si>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</si>
  <si>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</si>
  <si>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</si>
  <si>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</si>
  <si>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</si>
  <si>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</si>
  <si>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FLORIDA</t>
  </si>
  <si>
    <t>FL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</si>
  <si>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</si>
  <si>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</si>
  <si>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</si>
  <si>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</si>
  <si>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</si>
  <si>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</si>
  <si>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</si>
  <si>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</si>
  <si>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</si>
  <si>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</si>
  <si>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</si>
  <si>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</si>
  <si>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</si>
  <si>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</si>
  <si>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</si>
  <si>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</si>
  <si>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</si>
  <si>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</si>
  <si>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</si>
  <si>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341</t>
  </si>
  <si>
    <t>342</t>
  </si>
  <si>
    <t>344</t>
  </si>
  <si>
    <t>346</t>
  </si>
  <si>
    <t>347</t>
  </si>
  <si>
    <t>349</t>
  </si>
  <si>
    <t>350</t>
  </si>
  <si>
    <t>ALABAMA</t>
  </si>
  <si>
    <t>AL</t>
  </si>
  <si>
    <t>351</t>
  </si>
  <si>
    <t>352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</si>
  <si>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</si>
  <si>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</si>
  <si>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</si>
  <si>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</si>
  <si>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</si>
  <si>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</si>
  <si>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</si>
  <si>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</si>
  <si>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</si>
  <si>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</si>
  <si>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</si>
  <si>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</si>
  <si>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</si>
  <si>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</si>
  <si>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</si>
  <si>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</si>
  <si>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</si>
  <si>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TENNESSEE</t>
  </si>
  <si>
    <t>TN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</si>
  <si>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</si>
  <si>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</si>
  <si>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</si>
  <si>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</si>
  <si>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</si>
  <si>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</si>
  <si>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</si>
  <si>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</si>
  <si>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</si>
  <si>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</si>
  <si>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</si>
  <si>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</si>
  <si>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</si>
  <si>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</si>
  <si>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</si>
  <si>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</si>
  <si>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MISSISSIPPI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</si>
  <si>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</si>
  <si>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</si>
  <si>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</si>
  <si>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</si>
  <si>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</si>
  <si>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</si>
  <si>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</si>
  <si>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</si>
  <si>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</si>
  <si>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</si>
  <si>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</si>
  <si>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400</t>
  </si>
  <si>
    <t>KENTUCKY</t>
  </si>
  <si>
    <t>KY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</si>
  <si>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</si>
  <si>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</si>
  <si>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</si>
  <si>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</si>
  <si>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</si>
  <si>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</si>
  <si>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</si>
  <si>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</si>
  <si>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</si>
  <si>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</si>
  <si>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</si>
  <si>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</si>
  <si>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</si>
  <si>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</si>
  <si>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</si>
  <si>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</si>
  <si>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</si>
  <si>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</si>
  <si>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420</t>
  </si>
  <si>
    <t>421</t>
  </si>
  <si>
    <t>422</t>
  </si>
  <si>
    <t>423</t>
  </si>
  <si>
    <t>424</t>
  </si>
  <si>
    <t>425</t>
  </si>
  <si>
    <t>426</t>
  </si>
  <si>
    <t>427</t>
  </si>
  <si>
    <t>430</t>
  </si>
  <si>
    <t>OHIO</t>
  </si>
  <si>
    <t>OH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</si>
  <si>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</si>
  <si>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</si>
  <si>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</si>
  <si>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</si>
  <si>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</si>
  <si>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</si>
  <si>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</si>
  <si>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</si>
  <si>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</si>
  <si>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</si>
  <si>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</si>
  <si>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</si>
  <si>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</si>
  <si>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</si>
  <si>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</si>
  <si>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</si>
  <si>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</si>
  <si>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</si>
  <si>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</si>
  <si>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</si>
  <si>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</si>
  <si>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</si>
  <si>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</si>
  <si>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</si>
  <si>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</si>
  <si>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</si>
  <si>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</si>
  <si>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</si>
  <si>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</si>
  <si>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</si>
  <si>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INDIANA</t>
  </si>
  <si>
    <t>IN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</si>
  <si>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</si>
  <si>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</si>
  <si>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</si>
  <si>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</si>
  <si>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</si>
  <si>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</si>
  <si>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</si>
  <si>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</si>
  <si>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</si>
  <si>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</si>
  <si>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</si>
  <si>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</si>
  <si>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</si>
  <si>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</si>
  <si>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</si>
  <si>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</si>
  <si>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</si>
  <si>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</si>
  <si>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</si>
  <si>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</si>
  <si>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MICHIGAN</t>
  </si>
  <si>
    <t>MI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</si>
  <si>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</si>
  <si>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</si>
  <si>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</si>
  <si>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</si>
  <si>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</si>
  <si>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</si>
  <si>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</si>
  <si>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</si>
  <si>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</si>
  <si>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</si>
  <si>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</si>
  <si>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</si>
  <si>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</si>
  <si>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</si>
  <si>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</si>
  <si>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</si>
  <si>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</si>
  <si>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</si>
  <si>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</si>
  <si>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</si>
  <si>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IOWA</t>
  </si>
  <si>
    <t>IA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</si>
  <si>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</si>
  <si>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</si>
  <si>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</si>
  <si>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</si>
  <si>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</si>
  <si>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</si>
  <si>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</si>
  <si>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</si>
  <si>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</si>
  <si>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</si>
  <si>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</si>
  <si>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</si>
  <si>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</si>
  <si>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</si>
  <si>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</si>
  <si>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</si>
  <si>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</si>
  <si>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</si>
  <si>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</si>
  <si>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</si>
  <si>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</si>
  <si>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</si>
  <si>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</si>
  <si>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</si>
  <si>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</si>
  <si>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530</t>
  </si>
  <si>
    <t>WISCONSIN</t>
  </si>
  <si>
    <t>WI</t>
  </si>
  <si>
    <t>531</t>
  </si>
  <si>
    <t>532</t>
  </si>
  <si>
    <t>534</t>
  </si>
  <si>
    <t>535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</si>
  <si>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</si>
  <si>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</si>
  <si>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</si>
  <si>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</si>
  <si>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</si>
  <si>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</si>
  <si>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</si>
  <si>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</si>
  <si>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</si>
  <si>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</si>
  <si>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</si>
  <si>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</si>
  <si>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</si>
  <si>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</si>
  <si>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MINNESOTA</t>
  </si>
  <si>
    <t>MN</t>
  </si>
  <si>
    <t>551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</si>
  <si>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</si>
  <si>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</si>
  <si>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</si>
  <si>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</si>
  <si>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</si>
  <si>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</si>
  <si>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</si>
  <si>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</si>
  <si>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</si>
  <si>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</si>
  <si>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</si>
  <si>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</si>
  <si>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</si>
  <si>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</si>
  <si>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</si>
  <si>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570</t>
  </si>
  <si>
    <t>SOUTH DAKOTA</t>
  </si>
  <si>
    <t>SD</t>
  </si>
  <si>
    <t>571</t>
  </si>
  <si>
    <t>572</t>
  </si>
  <si>
    <t>573</t>
  </si>
  <si>
    <t>574</t>
  </si>
  <si>
    <t>575</t>
  </si>
  <si>
    <t>576</t>
  </si>
  <si>
    <t>577</t>
  </si>
  <si>
    <t>580</t>
  </si>
  <si>
    <t>NORTH DAKOTA</t>
  </si>
  <si>
    <t>ND</t>
  </si>
  <si>
    <t>581</t>
  </si>
  <si>
    <t>582</t>
  </si>
  <si>
    <t>583</t>
  </si>
  <si>
    <t>584</t>
  </si>
  <si>
    <t>585</t>
  </si>
  <si>
    <t>586</t>
  </si>
  <si>
    <t>587</t>
  </si>
  <si>
    <t>588</t>
  </si>
  <si>
    <t>590</t>
  </si>
  <si>
    <t>MONTANA</t>
  </si>
  <si>
    <t>MT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</si>
  <si>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</si>
  <si>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</si>
  <si>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</si>
  <si>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</si>
  <si>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</si>
  <si>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</si>
  <si>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</si>
  <si>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</si>
  <si>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</si>
  <si>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</si>
  <si>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ILLINOIS</t>
  </si>
  <si>
    <t>IL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</si>
  <si>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</si>
  <si>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</si>
  <si>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</si>
  <si>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</si>
  <si>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</si>
  <si>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</si>
  <si>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</si>
  <si>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</si>
  <si>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</si>
  <si>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</si>
  <si>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</si>
  <si>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</si>
  <si>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</si>
  <si>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</si>
  <si>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</si>
  <si>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</si>
  <si>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</si>
  <si>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</si>
  <si>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</si>
  <si>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</si>
  <si>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</si>
  <si>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</si>
  <si>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</si>
  <si>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</si>
  <si>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</si>
  <si>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</si>
  <si>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</si>
  <si>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</si>
  <si>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</si>
  <si>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MISSOURI</t>
  </si>
  <si>
    <t>MO</t>
  </si>
  <si>
    <t>631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</si>
  <si>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</si>
  <si>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</si>
  <si>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</si>
  <si>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</si>
  <si>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</si>
  <si>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</si>
  <si>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</si>
  <si>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</si>
  <si>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</si>
  <si>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</si>
  <si>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</si>
  <si>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</si>
  <si>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</si>
  <si>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</si>
  <si>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</si>
  <si>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</si>
  <si>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</si>
  <si>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</si>
  <si>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</si>
  <si>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</si>
  <si>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</si>
  <si>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</si>
  <si>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</si>
  <si>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</si>
  <si>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660</t>
  </si>
  <si>
    <t>KANSAS</t>
  </si>
  <si>
    <t>KS</t>
  </si>
  <si>
    <t>661</t>
  </si>
  <si>
    <t>662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</si>
  <si>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</si>
  <si>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</si>
  <si>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</si>
  <si>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</si>
  <si>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</si>
  <si>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</si>
  <si>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</si>
  <si>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</si>
  <si>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</si>
  <si>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</si>
  <si>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</si>
  <si>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</si>
  <si>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</si>
  <si>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</si>
  <si>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</si>
  <si>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</si>
  <si>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</si>
  <si>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NEBRASKA</t>
  </si>
  <si>
    <t>NE</t>
  </si>
  <si>
    <t>681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</si>
  <si>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</si>
  <si>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</si>
  <si>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</si>
  <si>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</si>
  <si>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</si>
  <si>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</si>
  <si>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</si>
  <si>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</si>
  <si>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</si>
  <si>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</si>
  <si>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</si>
  <si>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700</t>
  </si>
  <si>
    <t>LOUISIANA</t>
  </si>
  <si>
    <t>LA</t>
  </si>
  <si>
    <t>701</t>
  </si>
  <si>
    <t>703</t>
  </si>
  <si>
    <t>704</t>
  </si>
  <si>
    <t>705</t>
  </si>
  <si>
    <t>706</t>
  </si>
  <si>
    <t>707</t>
  </si>
  <si>
    <t>708</t>
  </si>
  <si>
    <t>710</t>
  </si>
  <si>
    <t>711</t>
  </si>
  <si>
    <t>712</t>
  </si>
  <si>
    <t>713</t>
  </si>
  <si>
    <t>714</t>
  </si>
  <si>
    <t>716</t>
  </si>
  <si>
    <t>ARKANSAS</t>
  </si>
  <si>
    <t>AR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</si>
  <si>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</si>
  <si>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</si>
  <si>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</si>
  <si>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</si>
  <si>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</si>
  <si>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</si>
  <si>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</si>
  <si>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</si>
  <si>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</si>
  <si>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</si>
  <si>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</si>
  <si>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</si>
  <si>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</si>
  <si>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</si>
  <si>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OKLAHOMA</t>
  </si>
  <si>
    <t>OK</t>
  </si>
  <si>
    <t>731</t>
  </si>
  <si>
    <t>733</t>
  </si>
  <si>
    <t>TEXAS</t>
  </si>
  <si>
    <t>TX</t>
  </si>
  <si>
    <t>734</t>
  </si>
  <si>
    <t>735</t>
  </si>
  <si>
    <t>736</t>
  </si>
  <si>
    <t>737</t>
  </si>
  <si>
    <t>738</t>
  </si>
  <si>
    <t>739</t>
  </si>
  <si>
    <t>740</t>
  </si>
  <si>
    <t>741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</si>
  <si>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</si>
  <si>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</si>
  <si>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</si>
  <si>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</si>
  <si>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</si>
  <si>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</si>
  <si>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</si>
  <si>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</si>
  <si>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</si>
  <si>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</si>
  <si>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</si>
  <si>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</si>
  <si>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</si>
  <si>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</si>
  <si>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</si>
  <si>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</si>
  <si>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</si>
  <si>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</si>
  <si>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</si>
  <si>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</si>
  <si>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</si>
  <si>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</si>
  <si>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</si>
  <si>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</si>
  <si>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</si>
  <si>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</si>
  <si>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</si>
  <si>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</si>
  <si>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</si>
  <si>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</si>
  <si>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</si>
  <si>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</si>
  <si>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</si>
  <si>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</si>
  <si>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</si>
  <si>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</si>
  <si>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</si>
  <si>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</si>
  <si>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</si>
  <si>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</si>
  <si>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</si>
  <si>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</si>
  <si>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</si>
  <si>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</si>
  <si>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</si>
  <si>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</si>
  <si>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</si>
  <si>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</si>
  <si>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</si>
  <si>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</si>
  <si>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</si>
  <si>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</si>
  <si>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</si>
  <si>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</si>
  <si>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</si>
  <si>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</si>
  <si>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</si>
  <si>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COLORADO</t>
  </si>
  <si>
    <t>CO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</si>
  <si>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</si>
  <si>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</si>
  <si>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</si>
  <si>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</si>
  <si>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</si>
  <si>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</si>
  <si>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</si>
  <si>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</si>
  <si>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</si>
  <si>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</si>
  <si>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</si>
  <si>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</si>
  <si>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</si>
  <si>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</si>
  <si>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</si>
  <si>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</si>
  <si>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820</t>
  </si>
  <si>
    <t>WYOMING</t>
  </si>
  <si>
    <t>WY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</si>
  <si>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</si>
  <si>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</si>
  <si>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</si>
  <si>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</si>
  <si>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</si>
  <si>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</si>
  <si>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</si>
  <si>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</si>
  <si>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</si>
  <si>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</si>
  <si>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</si>
  <si>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</si>
  <si>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IDAHO</t>
  </si>
  <si>
    <t>ID</t>
  </si>
  <si>
    <t>833</t>
  </si>
  <si>
    <t>834</t>
  </si>
  <si>
    <t>835</t>
  </si>
  <si>
    <t>836</t>
  </si>
  <si>
    <t>837</t>
  </si>
  <si>
    <t>838</t>
  </si>
  <si>
    <t>840</t>
  </si>
  <si>
    <t>UTAH</t>
  </si>
  <si>
    <t>UT</t>
  </si>
  <si>
    <t>841</t>
  </si>
  <si>
    <t>842</t>
  </si>
  <si>
    <t>843</t>
  </si>
  <si>
    <t>844</t>
  </si>
  <si>
    <t>845</t>
  </si>
  <si>
    <t>846</t>
  </si>
  <si>
    <t>847</t>
  </si>
  <si>
    <t>850</t>
  </si>
  <si>
    <t>ARIZONA</t>
  </si>
  <si>
    <t>AZ</t>
  </si>
  <si>
    <t>852</t>
  </si>
  <si>
    <t>853</t>
  </si>
  <si>
    <t>855</t>
  </si>
  <si>
    <t>856</t>
  </si>
  <si>
    <t>857</t>
  </si>
  <si>
    <t>859</t>
  </si>
  <si>
    <t>860</t>
  </si>
  <si>
    <t>863</t>
  </si>
  <si>
    <t>864</t>
  </si>
  <si>
    <t>865</t>
  </si>
  <si>
    <t>870</t>
  </si>
  <si>
    <t>NEW MEXICO</t>
  </si>
  <si>
    <t>NM</t>
  </si>
  <si>
    <t>871</t>
  </si>
  <si>
    <t>872</t>
  </si>
  <si>
    <t>873</t>
  </si>
  <si>
    <t>874</t>
  </si>
  <si>
    <t>875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</si>
  <si>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</si>
  <si>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</si>
  <si>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</si>
  <si>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</si>
  <si>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</si>
  <si>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</si>
  <si>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</si>
  <si>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</si>
  <si>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</si>
  <si>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889</t>
  </si>
  <si>
    <t>NEVADA</t>
  </si>
  <si>
    <t>NV</t>
  </si>
  <si>
    <t>890</t>
  </si>
  <si>
    <t>891</t>
  </si>
  <si>
    <t>893</t>
  </si>
  <si>
    <t>894</t>
  </si>
  <si>
    <t>895</t>
  </si>
  <si>
    <t>897</t>
  </si>
  <si>
    <t>898</t>
  </si>
  <si>
    <t>900</t>
  </si>
  <si>
    <t>CALIFORNIA</t>
  </si>
  <si>
    <t>CA</t>
  </si>
  <si>
    <t>901</t>
  </si>
  <si>
    <t>902</t>
  </si>
  <si>
    <t>903</t>
  </si>
  <si>
    <t>904</t>
  </si>
  <si>
    <t>905</t>
  </si>
  <si>
    <t>906</t>
  </si>
  <si>
    <t>907</t>
  </si>
  <si>
    <t>908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</si>
  <si>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</si>
  <si>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</si>
  <si>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</si>
  <si>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</si>
  <si>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</si>
  <si>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</si>
  <si>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</si>
  <si>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</si>
  <si>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</si>
  <si>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</si>
  <si>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</si>
  <si>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</si>
  <si>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</si>
  <si>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</si>
  <si>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</si>
  <si>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</si>
  <si>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</si>
  <si>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</si>
  <si>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</si>
  <si>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</si>
  <si>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</si>
  <si>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</si>
  <si>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</si>
  <si>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</si>
  <si>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</si>
  <si>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</si>
  <si>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</si>
  <si>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</si>
  <si>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</si>
  <si>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</si>
  <si>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</si>
  <si>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</si>
  <si>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</si>
  <si>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</si>
  <si>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</si>
  <si>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</si>
  <si>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</si>
  <si>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</si>
  <si>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</si>
  <si>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</si>
  <si>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</si>
  <si>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</si>
  <si>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</si>
  <si>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</si>
  <si>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</si>
  <si>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</si>
  <si>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</si>
  <si>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</si>
  <si>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</si>
  <si>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</si>
  <si>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</si>
  <si>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967</t>
  </si>
  <si>
    <t>HAWAII</t>
  </si>
  <si>
    <t>HI</t>
  </si>
  <si>
    <t>968</t>
  </si>
  <si>
    <t>970</t>
  </si>
  <si>
    <t>OREGON</t>
  </si>
  <si>
    <t>OR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</si>
  <si>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</si>
  <si>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</si>
  <si>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</si>
  <si>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</si>
  <si>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</si>
  <si>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</si>
  <si>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</si>
  <si>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</si>
  <si>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</si>
  <si>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</si>
  <si>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WASHINGTON</t>
  </si>
  <si>
    <t>WA</t>
  </si>
  <si>
    <t>981</t>
  </si>
  <si>
    <t>982</t>
  </si>
  <si>
    <t>983</t>
  </si>
  <si>
    <t>984</t>
  </si>
  <si>
    <t>985</t>
  </si>
  <si>
    <t>986</t>
  </si>
  <si>
    <t>988</t>
  </si>
  <si>
    <t>989</t>
  </si>
  <si>
    <t>990</t>
  </si>
  <si>
    <t>991</t>
  </si>
  <si>
    <t>992</t>
  </si>
  <si>
    <t>993</t>
  </si>
  <si>
    <t>994</t>
  </si>
  <si>
    <t>995</t>
  </si>
  <si>
    <t>ALASKA</t>
  </si>
  <si>
    <t>AK</t>
  </si>
  <si>
    <t>996</t>
  </si>
  <si>
    <t>997</t>
  </si>
  <si>
    <t>998</t>
  </si>
  <si>
    <t>999</t>
  </si>
  <si>
    <t>INDEX</t>
  </si>
  <si>
    <t>Applicant's Name:</t>
  </si>
  <si>
    <t>Zip Code:</t>
  </si>
  <si>
    <t>LOCATION DATA:</t>
  </si>
  <si>
    <t>State Code:</t>
  </si>
  <si>
    <t xml:space="preserve"> </t>
  </si>
  <si>
    <t>Territory:</t>
  </si>
  <si>
    <t>Rate Class:</t>
  </si>
  <si>
    <t>CLASS</t>
  </si>
  <si>
    <t>TYPE OF BUSINESS</t>
  </si>
  <si>
    <t>RATE GROUP</t>
  </si>
  <si>
    <t>ACCOUNTING SERVICE</t>
  </si>
  <si>
    <t>B</t>
  </si>
  <si>
    <t/>
  </si>
  <si>
    <t>BOOK/MAGAZINE DISTRIBUTOR</t>
  </si>
  <si>
    <t>UPHOLSTERER</t>
  </si>
  <si>
    <t>A</t>
  </si>
  <si>
    <t>Z</t>
  </si>
  <si>
    <t>MODELS</t>
  </si>
  <si>
    <t>PROFESSIONAL SPEAKERS</t>
  </si>
  <si>
    <t>TRAVEL AGENT</t>
  </si>
  <si>
    <t>AUDITOR</t>
  </si>
  <si>
    <t>BALLOON ART</t>
  </si>
  <si>
    <t>CANDLE SALES, EXCLUDING SALES OF CANDLES MADE BY INDIVIDUALS</t>
  </si>
  <si>
    <t>CELL PHONE/PAGER SALES</t>
  </si>
  <si>
    <t>BOOKBINDING</t>
  </si>
  <si>
    <t>DATABASE MANAGEMENT</t>
  </si>
  <si>
    <t>EMBROIDERY</t>
  </si>
  <si>
    <t>INTERIOR WINDOW TREATMENTS</t>
  </si>
  <si>
    <t>MONOGRAMMING</t>
  </si>
  <si>
    <t>NOTARIES</t>
  </si>
  <si>
    <t>PAPER GOODS</t>
  </si>
  <si>
    <t>PREPAID CALLING CARD VENDOR, EXCLUDING SALES FROM VENDING MACHINES</t>
  </si>
  <si>
    <t>SIGN PAINTING</t>
  </si>
  <si>
    <t>STENCILING</t>
  </si>
  <si>
    <t>BOOKKEEPING SERVICE</t>
  </si>
  <si>
    <t>TAX PREPERATION</t>
  </si>
  <si>
    <t>WEBSITE DESIGNER</t>
  </si>
  <si>
    <t>CANDY NUT/CONFECTIONS</t>
  </si>
  <si>
    <t>CERAMICS</t>
  </si>
  <si>
    <t>CLOWNS, MAGICIANS, ENTERTAINERS EXCLUDING BANDS &amp; DISC JOCKEYS</t>
  </si>
  <si>
    <t>COMPUTER CONSULTANTS AND TRAINERS WHO ARE NOT INVOLVED IN DEVELOPMENT OF CUSTOM APPLICATIONS/PROGRAM</t>
  </si>
  <si>
    <t>COMPUTER REPAIR</t>
  </si>
  <si>
    <t>COMPUTER SERVICE BUREAU</t>
  </si>
  <si>
    <t>COSMETIC SALES (AVON, MARY KAY, ETC.)</t>
  </si>
  <si>
    <t>ADJUSTER (PUBLIC OR INDEPENDENT CLAIM ADJUSTER)</t>
  </si>
  <si>
    <t>CRAFTS, EXCLUDING MANUFACTURING/DISTRIBUTION OF CANDLES MADE BY INDIVIDUALS</t>
  </si>
  <si>
    <t>DESKTOP PUBLISHING</t>
  </si>
  <si>
    <t>DRAFTSMAN</t>
  </si>
  <si>
    <t>ENGRAVING</t>
  </si>
  <si>
    <t>EXPERT WITNESS CONSULTANTS</t>
  </si>
  <si>
    <t>FINANCIAL PLANNING, EXCLUDING DISCRETIONARY TRADING AUTHORITY AND/OR ACCESS TO CUSTOMER'S FUNDS</t>
  </si>
  <si>
    <t>FLORAL ARRANGEMENT</t>
  </si>
  <si>
    <t>FOOD BROKER</t>
  </si>
  <si>
    <t>FOOD SUPPLEMENTS/VITAMINS</t>
  </si>
  <si>
    <t>ANTIQUE GALLERY/SHOP</t>
  </si>
  <si>
    <t>GIFT DELIVERY SERVICE (BALLOONS, GIFT BASKETS, ETC.)</t>
  </si>
  <si>
    <t>GIFT SHOP, EXCLUDING MANUFACTURING/DISTRIBUTION OF CANDLES MADE BY INDIVIDUALS</t>
  </si>
  <si>
    <t>GLASSWARE</t>
  </si>
  <si>
    <t>GRAPHIC ARTIST/DESIGNER</t>
  </si>
  <si>
    <t>HANDICRAFTS, EXCLUDING MANUFACTURING/DISTRIBUTION OF CANDLES MADE BY INDIVIDUALS</t>
  </si>
  <si>
    <t>HOBBY &amp; MODEL SUPPLIES, EXCLUDING EXPLOSIVES AND PROPELLENTS</t>
  </si>
  <si>
    <t>HOUSEHOLD PRODUCTS (AMWAY, FULLER BRUSH, SHAKLEE, ETC.)</t>
  </si>
  <si>
    <t>INTERIOR DECORATING</t>
  </si>
  <si>
    <t>JEWELRY (COSTUME)</t>
  </si>
  <si>
    <t>KITCHEN SUPPLIES (TUPPERWARE, ETC.)</t>
  </si>
  <si>
    <t>APPRAISAL SERVICE</t>
  </si>
  <si>
    <t>LADIES/GIRLS CLOTHING, ACCESSORIES</t>
  </si>
  <si>
    <t>LINGERIE</t>
  </si>
  <si>
    <t>LEATHER GOODS</t>
  </si>
  <si>
    <t>AMSOIL</t>
  </si>
  <si>
    <t>MENS/BOYS CLOTHING, ACCESSORIES</t>
  </si>
  <si>
    <t>PERSONAL CARE PRODUCTS</t>
  </si>
  <si>
    <t>PHOTOGRAPHER/PHOTOGRAPHY STUDIO</t>
  </si>
  <si>
    <t>PRINTER</t>
  </si>
  <si>
    <t>PUBLISHER</t>
  </si>
  <si>
    <t>RELIGIOUS GOODS</t>
  </si>
  <si>
    <t>ART GALLERY/ART STUDIO</t>
  </si>
  <si>
    <t>SECRETARIAL SERVICE</t>
  </si>
  <si>
    <t>SHOE REPAIR</t>
  </si>
  <si>
    <t>STATIONERY</t>
  </si>
  <si>
    <t>TAILORING, ALTERATIONS, SEAMSTRESSES</t>
  </si>
  <si>
    <t>TELEMARKETING, TELEPHONE SOLICITATION</t>
  </si>
  <si>
    <t>TRANSCRIBING, COURT REPORTERS</t>
  </si>
  <si>
    <t>TROPHY SALES</t>
  </si>
  <si>
    <t>VIDEOTAPING, DUBBING, EDITING</t>
  </si>
  <si>
    <t>WEDDING CAKE AND/OR COOKIE SALES</t>
  </si>
  <si>
    <t>ARTIST SUPPLIES</t>
  </si>
  <si>
    <t>WOOD PRODUCTS EXCLUDING TOYS AND FURNITURE MANUFACTURING</t>
  </si>
  <si>
    <t>WORD PROCESSING</t>
  </si>
  <si>
    <t>WRITERS/AUTHORS</t>
  </si>
  <si>
    <t>ABSTRACTING &amp; INDEXING SERVICE</t>
  </si>
  <si>
    <t>EDITORIAL SERVICE/PROOFREADERS</t>
  </si>
  <si>
    <t>INFORMATION SEARCH RETRIEVAL</t>
  </si>
  <si>
    <t>BILLING SERVICE</t>
  </si>
  <si>
    <t>MEDICAL CLAIMS PROCESSING</t>
  </si>
  <si>
    <t>PROFESSIONAL ORGANIZER</t>
  </si>
  <si>
    <t>RUBBER STAMP BUSINESS</t>
  </si>
  <si>
    <t>BAKERIES</t>
  </si>
  <si>
    <t>TEACHERS/TUTORS EXCEPT SPORTS, PHYSICAL EDUCATION, INDUSTRIAL OR MARTIAL ARTS</t>
  </si>
  <si>
    <t>ADVERTISING SPECIALTY ITEMS SALES</t>
  </si>
  <si>
    <t>AUCTIONEER</t>
  </si>
  <si>
    <t>CAMERA/PHOTOGRAPHY SALES OR REPAIR</t>
  </si>
  <si>
    <t>CLOCK OR WATCH REPAIRS</t>
  </si>
  <si>
    <t>HEARING AID SALES</t>
  </si>
  <si>
    <t>INSURANCE AGENT</t>
  </si>
  <si>
    <t>LOAN ORIGINATION SERVICE</t>
  </si>
  <si>
    <t>LOCKSMITH</t>
  </si>
  <si>
    <t>MARKET RESEARCH</t>
  </si>
  <si>
    <t>BARBER SUPPLIES</t>
  </si>
  <si>
    <t>MUSICAL INSTRUMENT SALES/REPAIR</t>
  </si>
  <si>
    <t>PAY TELEPHONE PROVIDER</t>
  </si>
  <si>
    <t>PERSONALIZED BOOKS &amp; GIFTS</t>
  </si>
  <si>
    <t>REAL ESTATE AGENT</t>
  </si>
  <si>
    <t>RESUME SERVICE</t>
  </si>
  <si>
    <t>TELEPHONE ANSWERING SERVICE/VOICEMAIL</t>
  </si>
  <si>
    <t>TONER CARTRIDGE RECHARGING</t>
  </si>
  <si>
    <t>TRANSLATOR</t>
  </si>
  <si>
    <t>VIDEO &amp; MUSIC SALES/RENTAL</t>
  </si>
  <si>
    <t>WEDDING &amp; PARTY PLANNERS</t>
  </si>
  <si>
    <t>BEAUTY SUPPLIES</t>
  </si>
  <si>
    <t>WINDSHIELD REPAIR</t>
  </si>
  <si>
    <t>CALLIGRAPHY</t>
  </si>
  <si>
    <t>CAR DETAILER</t>
  </si>
  <si>
    <t>COMPUTER SALES</t>
  </si>
  <si>
    <t>INVENTORY CONTROL SPECIALISTS</t>
  </si>
  <si>
    <t>OFFICE SUPPLIES VENDOR</t>
  </si>
  <si>
    <t>PERSONAL FITNESS TRAINER</t>
  </si>
  <si>
    <t>TAXIDERMIST</t>
  </si>
  <si>
    <t>TV/VCR REPAIR</t>
  </si>
  <si>
    <t>Rate Group:</t>
  </si>
  <si>
    <t>Business Liability Limits:</t>
  </si>
  <si>
    <t>Rating Class</t>
  </si>
  <si>
    <t>State, ZIP, Territory</t>
  </si>
  <si>
    <t>OPTIONAL COVERAGES:</t>
  </si>
  <si>
    <t>LIMIT OR</t>
  </si>
  <si>
    <t xml:space="preserve">EXPOSURE </t>
  </si>
  <si>
    <t>BASE</t>
  </si>
  <si>
    <t>RATE PER $100</t>
  </si>
  <si>
    <t>OR FLAT RATE</t>
  </si>
  <si>
    <t>ADDITIONAL</t>
  </si>
  <si>
    <t>PREMIUM</t>
  </si>
  <si>
    <t>COVERAGE (in excess of $5,000 included in base rate,</t>
  </si>
  <si>
    <t>ADDITIONAL BUSINESS PERSONAL PROPERTY (BPP)</t>
  </si>
  <si>
    <t>Base Rate:</t>
  </si>
  <si>
    <t>Increased Liability Limits</t>
  </si>
  <si>
    <t>Additional BPP</t>
  </si>
  <si>
    <t>ADDITIONAL INSURED (charge per each additional insured)</t>
  </si>
  <si>
    <t>INCREASED LIMIT OF LIABILITY</t>
  </si>
  <si>
    <t>Money &amp; Securities Coverage:</t>
  </si>
  <si>
    <t>Money &amp; Securities</t>
  </si>
  <si>
    <t>$1,000/$1,000</t>
  </si>
  <si>
    <t>MONEY &amp; SECURITIES</t>
  </si>
  <si>
    <t>$2,000/$1,000</t>
  </si>
  <si>
    <t>$3,000/$1,000</t>
  </si>
  <si>
    <t>$4,000/$1,000</t>
  </si>
  <si>
    <t>$5,000/$2,000</t>
  </si>
  <si>
    <t>$7,500/$2,000</t>
  </si>
  <si>
    <t>PREMIUM TOTAL (Base Rate + Additional Premium)</t>
  </si>
  <si>
    <t>COVERAGE FOR CERTIFIED ACTS OF TERRORISM</t>
  </si>
  <si>
    <t>FINAL TOTAL (Premium Total + Terrorism Charge)</t>
  </si>
  <si>
    <t>Additional Insureds:</t>
  </si>
  <si>
    <t>x</t>
  </si>
  <si>
    <t>=</t>
  </si>
  <si>
    <t>@</t>
  </si>
  <si>
    <t>RLI INSURANCE COMPANY</t>
  </si>
  <si>
    <t>Reject Terrorism?</t>
  </si>
  <si>
    <t>No</t>
  </si>
  <si>
    <t>771</t>
  </si>
  <si>
    <t>$0/$0</t>
  </si>
  <si>
    <t>398</t>
  </si>
  <si>
    <t>399</t>
  </si>
  <si>
    <t>569</t>
  </si>
  <si>
    <t>419</t>
  </si>
  <si>
    <t>MA</t>
  </si>
  <si>
    <t>PA</t>
  </si>
  <si>
    <t>Lookup</t>
  </si>
  <si>
    <t>Territory 1</t>
  </si>
  <si>
    <t>Territory 2</t>
  </si>
  <si>
    <t>Territory 3</t>
  </si>
  <si>
    <t>DRY FOOD PRODUCTS/MIXES VENDOR</t>
  </si>
  <si>
    <t>GAMES/PUZZLES VENDOR</t>
  </si>
  <si>
    <t>FURNITURE REFINISHERS</t>
  </si>
  <si>
    <t>SEED SALES</t>
  </si>
  <si>
    <t>VINYL/LEATHER REPAIR</t>
  </si>
  <si>
    <t>NEWSPAPER/MAGAZINE/BOOK DELIVERY</t>
  </si>
  <si>
    <t>SCRAP BOOKING</t>
  </si>
  <si>
    <t>PRIOR EXCLUSION</t>
  </si>
  <si>
    <t>Zip Code Prefix</t>
  </si>
  <si>
    <t>PICTURE FRAMING</t>
  </si>
  <si>
    <t>The Basic Plan (base rate) includes: $5,000 Business Personal Property on premises or temporarily off premises, $300,000 Business Liability, Business Income,</t>
  </si>
  <si>
    <t>Jewelry &amp; Watches</t>
  </si>
  <si>
    <t>BARBERS</t>
  </si>
  <si>
    <t>BEAUTICIANS</t>
  </si>
  <si>
    <t>DANCE INSTRUCTORS</t>
  </si>
  <si>
    <t>GENEALOGISTS</t>
  </si>
  <si>
    <t>PERSONAL IMAGE CONSULTANTS</t>
  </si>
  <si>
    <t>PET SITTERS</t>
  </si>
  <si>
    <t>RESIDENTIAL INSPECTION SERVICES</t>
  </si>
  <si>
    <t>RETAIL TOY SALES</t>
  </si>
  <si>
    <t>WOODEN FURNITURE CRAFTERS</t>
  </si>
  <si>
    <t>$10,000/$5,000</t>
  </si>
  <si>
    <t xml:space="preserve">Business Personal Property (BPP) Amount: </t>
  </si>
  <si>
    <t>LOCATION 2 BUSINESS PERSONAL PROPERTY (BPP)</t>
  </si>
  <si>
    <t>Location 1 &amp; 2.)</t>
  </si>
  <si>
    <t>Location 2 Business Personal Property Amount:</t>
  </si>
  <si>
    <t>OFFICE NOC</t>
  </si>
  <si>
    <t>Identity Fraud Expense ($25,000 limit):</t>
  </si>
  <si>
    <t>Rates are only for state specified above.</t>
  </si>
  <si>
    <t>2) Maximum number of vehicles in your care, custody,</t>
  </si>
  <si>
    <t>Identity Fraud Expense</t>
  </si>
  <si>
    <t># locations for garagekeepers coverage</t>
  </si>
  <si>
    <t># vehicle at loaction at one time</t>
  </si>
  <si>
    <t>IDENTITY FRAUD</t>
  </si>
  <si>
    <t>(per location)</t>
  </si>
  <si>
    <t>Coverage Option:</t>
  </si>
  <si>
    <t>Number of Locations:</t>
  </si>
  <si>
    <t>Premium</t>
  </si>
  <si>
    <t>BEVERAGE VENDOR</t>
  </si>
  <si>
    <t>DESSERT VENDORS</t>
  </si>
  <si>
    <t>DJ'S</t>
  </si>
  <si>
    <t>ENERGY PROVIDER</t>
  </si>
  <si>
    <t>PLANT CARE AND SALES</t>
  </si>
  <si>
    <t>FOOD/PRODUCT DEMONSTRATOR</t>
  </si>
  <si>
    <t>HOT DOG/PRETZEL VENDORS</t>
  </si>
  <si>
    <t>PET ACCESSORIES</t>
  </si>
  <si>
    <t>VINYL LETTERING</t>
  </si>
  <si>
    <t>RETAIL STORE NOC</t>
  </si>
  <si>
    <t>State</t>
  </si>
  <si>
    <t>Home Business Insurance Rating Worksheet</t>
  </si>
  <si>
    <t>GARAGEKEEPER'S</t>
  </si>
  <si>
    <t>Please provide the following information if Garagekeeper's Coverage is selected:</t>
  </si>
  <si>
    <t>851</t>
  </si>
  <si>
    <t>Yes</t>
  </si>
  <si>
    <t>Garage Keepers Coverage</t>
  </si>
  <si>
    <t>Version Information:</t>
  </si>
  <si>
    <t>Date</t>
  </si>
  <si>
    <t>Description</t>
  </si>
  <si>
    <t>Effective</t>
  </si>
  <si>
    <t>2014 FL rate change</t>
  </si>
  <si>
    <t>VA Garagekeepers available</t>
  </si>
  <si>
    <t>NJ classes available 15, 132 ,142, 97, 70</t>
  </si>
  <si>
    <t>Add LA Property Premium Surcharge</t>
  </si>
  <si>
    <t>Add Unmanned Aircraft coverage options</t>
  </si>
  <si>
    <t>Garagekeeper's Coverage:</t>
  </si>
  <si>
    <t xml:space="preserve">      Weight Limit Selection:</t>
  </si>
  <si>
    <t>UNMANNED AIRCRAFT OPERATIONS</t>
  </si>
  <si>
    <t>Liability Coverages</t>
  </si>
  <si>
    <t>Non-Owned Unmanned Aircraft Coverage</t>
  </si>
  <si>
    <t>Other than Non-Owned Unmanned Aircraft:</t>
  </si>
  <si>
    <t>Non-Owned Unmanned Aircraft:</t>
  </si>
  <si>
    <t>Other than Non-Owned Unmanned Aircraft Coverage</t>
  </si>
  <si>
    <t>Liability Coverages:</t>
  </si>
  <si>
    <t>Coverage selections apply to both Non-Owned and Other Than Non-Owned Coverage if selected.</t>
  </si>
  <si>
    <t>Business Liability Limits for the Policy apply to this coverage selection.</t>
  </si>
  <si>
    <t>NON-OWNED UNMANNED AIRCRAFT</t>
  </si>
  <si>
    <t>OTHER THAN NON-OWNED UNMANNED AIRCRAFT</t>
  </si>
  <si>
    <t>Limit</t>
  </si>
  <si>
    <t>Unmanned Aircraft Rates: Other than Non-owned</t>
  </si>
  <si>
    <t>Other Weight Limit Selection</t>
  </si>
  <si>
    <t>Non-Owned Weight Limit Selection</t>
  </si>
  <si>
    <t>Updated LA surcharge to 2.65%</t>
  </si>
  <si>
    <t>Updated LA surcharge to 2.40%</t>
  </si>
  <si>
    <t xml:space="preserve">Updated DJ class to rate group A - this was done 5 years ago but was never updated in the rater. </t>
  </si>
  <si>
    <t>LEGAL OFFICE PROFESSIONALS INCLUDING PARALEGAL</t>
  </si>
  <si>
    <t>Added Legal Office Professionals class - Rate Group B</t>
  </si>
  <si>
    <t>Added GKLL rates for Florida</t>
  </si>
  <si>
    <t>Changed lookups by coverage</t>
  </si>
  <si>
    <t>Changed lookup for base rates and addl BPP</t>
  </si>
  <si>
    <t>Updated base rates to match currently approved rates for all territories</t>
  </si>
  <si>
    <t>3) Garagekeeper's Limit:</t>
  </si>
  <si>
    <t>4) Garagekeeper's Coverage Option:</t>
  </si>
  <si>
    <t>Reject Terrorism Coverage:</t>
  </si>
  <si>
    <t>Jewelry &amp; Watches Coverage ($250 Limit):</t>
  </si>
  <si>
    <t>1) Number of locations for garagekeeper's coverage:</t>
  </si>
  <si>
    <t xml:space="preserve">    and control at any one time at any location:</t>
  </si>
  <si>
    <t>Garagekeeper limit</t>
  </si>
  <si>
    <t>Garagekeeper Covg Option</t>
  </si>
  <si>
    <t>Table</t>
  </si>
  <si>
    <t>BI/PD and Personal &amp; Advertising Injury</t>
  </si>
  <si>
    <t>Bodily Injury &amp; Property Damage</t>
  </si>
  <si>
    <t>Personal &amp; Advertising Injury</t>
  </si>
  <si>
    <t>Weight</t>
  </si>
  <si>
    <t>Covg</t>
  </si>
  <si>
    <t>Other</t>
  </si>
  <si>
    <t>Light (15lbs or less)</t>
  </si>
  <si>
    <t>Medium (Greater than 15 but less than 55lbs)</t>
  </si>
  <si>
    <t>1 - Z</t>
  </si>
  <si>
    <t>1 - A</t>
  </si>
  <si>
    <t>1 - B</t>
  </si>
  <si>
    <t>2 - Z</t>
  </si>
  <si>
    <t>2 - A</t>
  </si>
  <si>
    <t>2 - B</t>
  </si>
  <si>
    <t>3 - Z</t>
  </si>
  <si>
    <t>3 - A</t>
  </si>
  <si>
    <t>3 - B</t>
  </si>
  <si>
    <t>Base Rate</t>
  </si>
  <si>
    <t>EDP</t>
  </si>
  <si>
    <t>Included</t>
  </si>
  <si>
    <t>Electronic Data Protection (EDP) Coverage:</t>
  </si>
  <si>
    <t>Additional</t>
  </si>
  <si>
    <t>Insured</t>
  </si>
  <si>
    <t>Identity</t>
  </si>
  <si>
    <t>Fraud</t>
  </si>
  <si>
    <t>Garagekeepers Coverage</t>
  </si>
  <si>
    <t>30000 - Legal Liability</t>
  </si>
  <si>
    <t>30000 - Direct Excess</t>
  </si>
  <si>
    <t>30000 - Direct Primary</t>
  </si>
  <si>
    <t>60000 - Legal Liability</t>
  </si>
  <si>
    <t>60000 - Direct Excess</t>
  </si>
  <si>
    <t>60000 - Direct Primary</t>
  </si>
  <si>
    <t>n/a</t>
  </si>
  <si>
    <t>Unmanned</t>
  </si>
  <si>
    <t>Aircraft</t>
  </si>
  <si>
    <t>Available</t>
  </si>
  <si>
    <t>Terrorism</t>
  </si>
  <si>
    <t>Rates</t>
  </si>
  <si>
    <t>Basis</t>
  </si>
  <si>
    <t>Flat</t>
  </si>
  <si>
    <t>Factor</t>
  </si>
  <si>
    <t>RATING TERRITORY</t>
  </si>
  <si>
    <t>Comments</t>
  </si>
  <si>
    <t>AMSOIL Manufacturer Representatives only.</t>
  </si>
  <si>
    <t>Underwriter approval is required for this class.</t>
  </si>
  <si>
    <t>Rate Class Lookup</t>
  </si>
  <si>
    <t>2022.11.01</t>
  </si>
  <si>
    <t>Updated EDP limits for CA &amp; FL to be $10k included (like other states) - form change effective 10/1/2022.  Still need to change rule pages to clarify this.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</si>
</sst>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0000"/>
    <numFmt numFmtId="167" formatCode="000"/>
    <numFmt numFmtId="168" formatCode="&quot;$&quot;#,##0"/>
  </numFmts>
  <fonts count="22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u/>
      <sz val="10"/>
      <color rgb="FF0000FF"/>
      <name val="Arial"/>
      <family val="2"/>
    </font>
    <font>
      <b/>
      <sz val="10"/>
      <color rgb="FF0000FF"/>
      <name val="Arial"/>
      <family val="2"/>
    </font>
    <font>
      <b/>
      <sz val="10"/>
      <color rgb="FFFF0000"/>
      <name val="Arial"/>
      <family val="2"/>
    </font>
    <font>
      <b/>
      <sz val="10"/>
      <color rgb="FF3333FF"/>
      <name val="Arial"/>
      <family val="2"/>
    </font>
    <font>
      <sz val="10"/>
      <color theme="1"/>
      <name val="Arial"/>
      <family val="2"/>
    </font>
    <font>
      <b/>
      <sz val="10"/>
      <color indexed="81"/>
      <name val="Arial"/>
      <family val="2"/>
    </font>
    <font>
      <sz val="10"/>
      <color indexed="81"/>
      <name val="Arial"/>
      <family val="2"/>
    </font>
    <font>
      <sz val="10"/>
      <color rgb="FF0000FF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/>
  </cellStyleXfs>
  <cellXfs count="188">
    <xf numFmtId="0" fontId="0" fillId="0" borderId="0" xfId="0"/>
    <xf numFmtId="0" fontId="5" fillId="0" borderId="0" xfId="0" applyFont="1"/>
    <xf numFmtId="0" fontId="0" fillId="0" borderId="5" xfId="0" applyBorder="1"/>
    <xf numFmtId="0" fontId="5" fillId="0" borderId="12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5" fillId="0" borderId="5" xfId="0" applyFont="1" applyBorder="1" applyAlignment="1"/>
    <xf numFmtId="0" fontId="5" fillId="0" borderId="5" xfId="0" applyFont="1" applyBorder="1" applyAlignment="1">
      <alignment horizontal="center"/>
    </xf>
    <xf numFmtId="0" fontId="6" fillId="0" borderId="0" xfId="0" applyFont="1"/>
    <xf numFmtId="164" fontId="5" fillId="0" borderId="24" xfId="2" applyNumberFormat="1" applyFont="1" applyBorder="1"/>
    <xf numFmtId="44" fontId="5" fillId="0" borderId="24" xfId="2" applyFont="1" applyBorder="1"/>
    <xf numFmtId="44" fontId="0" fillId="0" borderId="0" xfId="2" applyFont="1"/>
    <xf numFmtId="164" fontId="5" fillId="0" borderId="25" xfId="2" applyNumberFormat="1" applyFont="1" applyBorder="1"/>
    <xf numFmtId="165" fontId="5" fillId="0" borderId="24" xfId="0" applyNumberFormat="1" applyFont="1" applyFill="1" applyBorder="1" applyAlignment="1">
      <alignment horizontal="center"/>
    </xf>
    <xf numFmtId="0" fontId="0" fillId="0" borderId="0" xfId="0" quotePrefix="1"/>
    <xf numFmtId="0" fontId="7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164" fontId="5" fillId="0" borderId="24" xfId="2" applyNumberFormat="1" applyFont="1" applyBorder="1" applyAlignment="1">
      <alignment horizontal="center"/>
    </xf>
    <xf numFmtId="166" fontId="5" fillId="2" borderId="12" xfId="0" applyNumberFormat="1" applyFont="1" applyFill="1" applyBorder="1" applyAlignment="1" applyProtection="1">
      <alignment horizontal="center"/>
      <protection locked="0"/>
    </xf>
    <xf numFmtId="166" fontId="0" fillId="0" borderId="0" xfId="0" applyNumberFormat="1"/>
    <xf numFmtId="164" fontId="5" fillId="0" borderId="12" xfId="2" applyNumberFormat="1" applyFont="1" applyBorder="1" applyAlignment="1">
      <alignment horizontal="center"/>
    </xf>
    <xf numFmtId="164" fontId="5" fillId="0" borderId="0" xfId="2" applyNumberFormat="1" applyFont="1" applyBorder="1" applyAlignment="1">
      <alignment horizontal="center"/>
    </xf>
    <xf numFmtId="164" fontId="5" fillId="0" borderId="0" xfId="2" applyNumberFormat="1" applyFont="1" applyBorder="1"/>
    <xf numFmtId="44" fontId="5" fillId="0" borderId="0" xfId="2" applyFont="1" applyBorder="1"/>
    <xf numFmtId="0" fontId="7" fillId="0" borderId="0" xfId="0" applyFont="1"/>
    <xf numFmtId="0" fontId="12" fillId="0" borderId="0" xfId="0" applyFont="1"/>
    <xf numFmtId="0" fontId="13" fillId="0" borderId="0" xfId="0" applyFont="1" applyBorder="1"/>
    <xf numFmtId="0" fontId="13" fillId="0" borderId="5" xfId="0" applyFont="1" applyBorder="1"/>
    <xf numFmtId="0" fontId="2" fillId="0" borderId="0" xfId="0" applyFont="1" applyBorder="1"/>
    <xf numFmtId="0" fontId="5" fillId="0" borderId="0" xfId="0" applyFont="1" applyFill="1" applyBorder="1"/>
    <xf numFmtId="0" fontId="2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2" fillId="3" borderId="13" xfId="0" applyFont="1" applyFill="1" applyBorder="1"/>
    <xf numFmtId="0" fontId="2" fillId="3" borderId="23" xfId="0" applyFont="1" applyFill="1" applyBorder="1"/>
    <xf numFmtId="0" fontId="2" fillId="2" borderId="12" xfId="0" applyFont="1" applyFill="1" applyBorder="1"/>
    <xf numFmtId="0" fontId="2" fillId="0" borderId="15" xfId="0" applyFont="1" applyBorder="1"/>
    <xf numFmtId="44" fontId="2" fillId="0" borderId="18" xfId="2" applyFont="1" applyBorder="1"/>
    <xf numFmtId="164" fontId="2" fillId="0" borderId="19" xfId="2" applyNumberFormat="1" applyFont="1" applyBorder="1"/>
    <xf numFmtId="0" fontId="2" fillId="0" borderId="16" xfId="0" applyFont="1" applyBorder="1"/>
    <xf numFmtId="44" fontId="2" fillId="0" borderId="20" xfId="2" applyFont="1" applyBorder="1"/>
    <xf numFmtId="164" fontId="2" fillId="0" borderId="21" xfId="2" applyNumberFormat="1" applyFont="1" applyBorder="1"/>
    <xf numFmtId="0" fontId="2" fillId="3" borderId="32" xfId="0" applyFont="1" applyFill="1" applyBorder="1"/>
    <xf numFmtId="0" fontId="2" fillId="0" borderId="36" xfId="0" applyFont="1" applyBorder="1"/>
    <xf numFmtId="0" fontId="2" fillId="0" borderId="37" xfId="0" applyFont="1" applyBorder="1"/>
    <xf numFmtId="44" fontId="2" fillId="0" borderId="36" xfId="2" applyFont="1" applyBorder="1"/>
    <xf numFmtId="0" fontId="2" fillId="0" borderId="20" xfId="0" applyFont="1" applyBorder="1"/>
    <xf numFmtId="0" fontId="2" fillId="0" borderId="35" xfId="0" applyFont="1" applyBorder="1"/>
    <xf numFmtId="164" fontId="2" fillId="0" borderId="18" xfId="2" applyNumberFormat="1" applyFont="1" applyBorder="1"/>
    <xf numFmtId="164" fontId="2" fillId="0" borderId="20" xfId="2" applyNumberFormat="1" applyFont="1" applyBorder="1"/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2" fillId="0" borderId="12" xfId="0" applyFont="1" applyBorder="1"/>
    <xf numFmtId="0" fontId="2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0" fontId="9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8" fillId="0" borderId="0" xfId="0" applyFont="1" applyAlignment="1">
      <alignment horizontal="centerContinuous"/>
    </xf>
    <xf numFmtId="0" fontId="13" fillId="0" borderId="0" xfId="0" applyFont="1" applyFill="1" applyBorder="1"/>
    <xf numFmtId="14" fontId="18" fillId="0" borderId="0" xfId="0" applyNumberFormat="1" applyFont="1" applyAlignment="1">
      <alignment horizontal="center"/>
    </xf>
    <xf numFmtId="0" fontId="18" fillId="0" borderId="0" xfId="0" applyFont="1"/>
    <xf numFmtId="0" fontId="18" fillId="0" borderId="24" xfId="0" applyFont="1" applyBorder="1"/>
    <xf numFmtId="0" fontId="16" fillId="0" borderId="0" xfId="0" applyFont="1" applyAlignment="1"/>
    <xf numFmtId="165" fontId="2" fillId="0" borderId="20" xfId="1" applyNumberFormat="1" applyFont="1" applyBorder="1"/>
    <xf numFmtId="0" fontId="2" fillId="5" borderId="13" xfId="0" applyFont="1" applyFill="1" applyBorder="1"/>
    <xf numFmtId="0" fontId="2" fillId="5" borderId="32" xfId="0" applyFont="1" applyFill="1" applyBorder="1"/>
    <xf numFmtId="0" fontId="0" fillId="0" borderId="0" xfId="0" applyFill="1"/>
    <xf numFmtId="0" fontId="2" fillId="0" borderId="0" xfId="0" applyFont="1" applyFill="1" applyBorder="1"/>
    <xf numFmtId="0" fontId="18" fillId="0" borderId="24" xfId="0" applyFont="1" applyBorder="1" applyAlignment="1">
      <alignment horizontal="center"/>
    </xf>
    <xf numFmtId="14" fontId="2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3" xfId="0" applyFont="1" applyFill="1" applyBorder="1"/>
    <xf numFmtId="0" fontId="2" fillId="0" borderId="9" xfId="0" applyFont="1" applyBorder="1"/>
    <xf numFmtId="49" fontId="2" fillId="0" borderId="10" xfId="0" applyNumberFormat="1" applyFont="1" applyFill="1" applyBorder="1"/>
    <xf numFmtId="0" fontId="2" fillId="0" borderId="10" xfId="0" applyFont="1" applyFill="1" applyBorder="1"/>
    <xf numFmtId="0" fontId="2" fillId="0" borderId="11" xfId="0" applyFont="1" applyFill="1" applyBorder="1"/>
    <xf numFmtId="0" fontId="2" fillId="0" borderId="1" xfId="0" applyFont="1" applyBorder="1"/>
    <xf numFmtId="0" fontId="2" fillId="0" borderId="7" xfId="0" applyFont="1" applyBorder="1"/>
    <xf numFmtId="0" fontId="2" fillId="0" borderId="8" xfId="0" applyFont="1" applyBorder="1"/>
    <xf numFmtId="6" fontId="2" fillId="0" borderId="14" xfId="0" applyNumberFormat="1" applyFont="1" applyBorder="1"/>
    <xf numFmtId="164" fontId="2" fillId="0" borderId="14" xfId="2" applyNumberFormat="1" applyFont="1" applyBorder="1"/>
    <xf numFmtId="164" fontId="2" fillId="0" borderId="3" xfId="2" applyNumberFormat="1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6" fontId="2" fillId="0" borderId="17" xfId="0" applyNumberFormat="1" applyFont="1" applyBorder="1"/>
    <xf numFmtId="164" fontId="2" fillId="0" borderId="17" xfId="2" applyNumberFormat="1" applyFont="1" applyBorder="1"/>
    <xf numFmtId="0" fontId="2" fillId="0" borderId="4" xfId="0" applyFont="1" applyBorder="1"/>
    <xf numFmtId="6" fontId="2" fillId="0" borderId="22" xfId="0" applyNumberFormat="1" applyFont="1" applyBorder="1"/>
    <xf numFmtId="164" fontId="2" fillId="0" borderId="22" xfId="2" applyNumberFormat="1" applyFont="1" applyBorder="1"/>
    <xf numFmtId="164" fontId="2" fillId="0" borderId="6" xfId="2" applyNumberFormat="1" applyFont="1" applyBorder="1" applyAlignment="1">
      <alignment horizontal="center"/>
    </xf>
    <xf numFmtId="0" fontId="2" fillId="0" borderId="14" xfId="0" applyFont="1" applyBorder="1"/>
    <xf numFmtId="0" fontId="2" fillId="3" borderId="1" xfId="0" applyFont="1" applyFill="1" applyBorder="1"/>
    <xf numFmtId="164" fontId="2" fillId="0" borderId="12" xfId="2" applyNumberFormat="1" applyFont="1" applyBorder="1"/>
    <xf numFmtId="8" fontId="2" fillId="0" borderId="0" xfId="0" applyNumberFormat="1" applyFont="1"/>
    <xf numFmtId="164" fontId="2" fillId="0" borderId="27" xfId="2" applyNumberFormat="1" applyFont="1" applyBorder="1"/>
    <xf numFmtId="0" fontId="2" fillId="0" borderId="17" xfId="0" applyFont="1" applyBorder="1"/>
    <xf numFmtId="6" fontId="2" fillId="0" borderId="29" xfId="0" applyNumberFormat="1" applyFont="1" applyBorder="1"/>
    <xf numFmtId="164" fontId="2" fillId="0" borderId="26" xfId="2" applyNumberFormat="1" applyFont="1" applyBorder="1"/>
    <xf numFmtId="6" fontId="2" fillId="0" borderId="30" xfId="0" applyNumberFormat="1" applyFont="1" applyBorder="1"/>
    <xf numFmtId="0" fontId="2" fillId="0" borderId="22" xfId="0" applyFont="1" applyFill="1" applyBorder="1"/>
    <xf numFmtId="6" fontId="2" fillId="0" borderId="31" xfId="0" applyNumberFormat="1" applyFont="1" applyBorder="1"/>
    <xf numFmtId="164" fontId="2" fillId="0" borderId="28" xfId="2" applyNumberFormat="1" applyFont="1" applyBorder="1"/>
    <xf numFmtId="0" fontId="2" fillId="0" borderId="33" xfId="0" applyFont="1" applyBorder="1"/>
    <xf numFmtId="0" fontId="2" fillId="0" borderId="2" xfId="0" applyFont="1" applyFill="1" applyBorder="1"/>
    <xf numFmtId="0" fontId="2" fillId="5" borderId="23" xfId="0" applyFont="1" applyFill="1" applyBorder="1"/>
    <xf numFmtId="0" fontId="2" fillId="0" borderId="0" xfId="0" applyFont="1" applyFill="1"/>
    <xf numFmtId="0" fontId="2" fillId="0" borderId="5" xfId="0" applyFont="1" applyBorder="1"/>
    <xf numFmtId="0" fontId="2" fillId="0" borderId="6" xfId="0" applyFont="1" applyBorder="1"/>
    <xf numFmtId="0" fontId="2" fillId="0" borderId="5" xfId="0" applyFont="1" applyFill="1" applyBorder="1"/>
    <xf numFmtId="49" fontId="2" fillId="0" borderId="0" xfId="0" applyNumberFormat="1" applyFont="1"/>
    <xf numFmtId="49" fontId="4" fillId="0" borderId="0" xfId="3" applyNumberFormat="1" applyFont="1" applyFill="1" applyBorder="1" applyAlignment="1">
      <alignment wrapText="1"/>
    </xf>
    <xf numFmtId="0" fontId="4" fillId="0" borderId="3" xfId="3" applyFont="1" applyFill="1" applyBorder="1" applyAlignment="1">
      <alignment wrapText="1"/>
    </xf>
    <xf numFmtId="49" fontId="4" fillId="0" borderId="5" xfId="3" applyNumberFormat="1" applyFont="1" applyFill="1" applyBorder="1" applyAlignment="1">
      <alignment wrapText="1"/>
    </xf>
    <xf numFmtId="0" fontId="4" fillId="0" borderId="6" xfId="3" applyFont="1" applyFill="1" applyBorder="1" applyAlignment="1">
      <alignment wrapText="1"/>
    </xf>
    <xf numFmtId="0" fontId="4" fillId="0" borderId="0" xfId="3" applyFont="1" applyFill="1" applyBorder="1" applyAlignment="1">
      <alignment wrapText="1"/>
    </xf>
    <xf numFmtId="0" fontId="2" fillId="0" borderId="7" xfId="0" applyFont="1" applyFill="1" applyBorder="1" applyAlignment="1">
      <alignment horizontal="center"/>
    </xf>
    <xf numFmtId="0" fontId="2" fillId="0" borderId="38" xfId="0" applyFont="1" applyBorder="1"/>
    <xf numFmtId="164" fontId="2" fillId="0" borderId="39" xfId="2" applyNumberFormat="1" applyFont="1" applyBorder="1"/>
    <xf numFmtId="44" fontId="2" fillId="0" borderId="18" xfId="2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164" fontId="2" fillId="0" borderId="34" xfId="2" applyNumberFormat="1" applyFont="1" applyBorder="1"/>
    <xf numFmtId="164" fontId="5" fillId="0" borderId="24" xfId="2" quotePrefix="1" applyNumberFormat="1" applyFont="1" applyBorder="1"/>
    <xf numFmtId="0" fontId="2" fillId="0" borderId="0" xfId="0" applyFont="1" applyAlignment="1">
      <alignment horizontal="left"/>
    </xf>
    <xf numFmtId="41" fontId="2" fillId="0" borderId="0" xfId="0" applyNumberFormat="1" applyFont="1" applyAlignment="1">
      <alignment horizontal="left"/>
    </xf>
    <xf numFmtId="41" fontId="2" fillId="0" borderId="0" xfId="0" applyNumberFormat="1" applyFont="1"/>
    <xf numFmtId="42" fontId="5" fillId="2" borderId="12" xfId="0" applyNumberFormat="1" applyFont="1" applyFill="1" applyBorder="1" applyAlignment="1" applyProtection="1">
      <alignment horizontal="center"/>
      <protection locked="0"/>
    </xf>
    <xf numFmtId="164" fontId="5" fillId="0" borderId="24" xfId="2" applyNumberFormat="1" applyFont="1" applyBorder="1" applyAlignment="1">
      <alignment horizontal="right"/>
    </xf>
    <xf numFmtId="0" fontId="2" fillId="8" borderId="0" xfId="0" applyFont="1" applyFill="1" applyBorder="1" applyAlignment="1">
      <alignment horizontal="centerContinuous"/>
    </xf>
    <xf numFmtId="0" fontId="2" fillId="6" borderId="0" xfId="0" applyFont="1" applyFill="1" applyBorder="1" applyAlignment="1">
      <alignment horizontal="centerContinuous"/>
    </xf>
    <xf numFmtId="0" fontId="2" fillId="7" borderId="0" xfId="0" applyFont="1" applyFill="1" applyBorder="1"/>
    <xf numFmtId="0" fontId="2" fillId="7" borderId="0" xfId="0" applyFont="1" applyFill="1" applyBorder="1" applyAlignment="1">
      <alignment horizontal="center"/>
    </xf>
    <xf numFmtId="0" fontId="2" fillId="0" borderId="0" xfId="0" applyFont="1" applyBorder="1" applyAlignment="1"/>
    <xf numFmtId="0" fontId="2" fillId="8" borderId="0" xfId="0" applyFont="1" applyFill="1" applyBorder="1" applyAlignment="1"/>
    <xf numFmtId="0" fontId="2" fillId="6" borderId="0" xfId="0" applyFont="1" applyFill="1" applyBorder="1" applyAlignment="1"/>
    <xf numFmtId="0" fontId="2" fillId="8" borderId="0" xfId="0" applyFont="1" applyFill="1" applyBorder="1"/>
    <xf numFmtId="0" fontId="2" fillId="6" borderId="0" xfId="0" applyFont="1" applyFill="1" applyBorder="1"/>
    <xf numFmtId="0" fontId="2" fillId="8" borderId="24" xfId="0" applyFont="1" applyFill="1" applyBorder="1" applyAlignment="1">
      <alignment horizontal="center"/>
    </xf>
    <xf numFmtId="0" fontId="2" fillId="6" borderId="24" xfId="0" applyFont="1" applyFill="1" applyBorder="1" applyAlignment="1">
      <alignment horizontal="center"/>
    </xf>
    <xf numFmtId="0" fontId="2" fillId="0" borderId="24" xfId="0" applyFont="1" applyBorder="1"/>
    <xf numFmtId="164" fontId="5" fillId="0" borderId="24" xfId="2" applyNumberFormat="1" applyFont="1" applyFill="1" applyBorder="1" applyAlignment="1">
      <alignment horizontal="right"/>
    </xf>
    <xf numFmtId="164" fontId="5" fillId="0" borderId="0" xfId="2" applyNumberFormat="1" applyFont="1" applyBorder="1" applyAlignment="1">
      <alignment horizontal="right"/>
    </xf>
    <xf numFmtId="0" fontId="0" fillId="0" borderId="0" xfId="0" applyAlignment="1">
      <alignment horizontal="right"/>
    </xf>
    <xf numFmtId="37" fontId="5" fillId="2" borderId="12" xfId="0" applyNumberFormat="1" applyFont="1" applyFill="1" applyBorder="1" applyAlignment="1" applyProtection="1">
      <alignment horizontal="right"/>
      <protection locked="0"/>
    </xf>
    <xf numFmtId="0" fontId="2" fillId="0" borderId="24" xfId="0" applyFont="1" applyBorder="1" applyAlignment="1">
      <alignment horizontal="center"/>
    </xf>
    <xf numFmtId="0" fontId="2" fillId="10" borderId="0" xfId="0" applyFont="1" applyFill="1" applyAlignment="1">
      <alignment horizontal="centerContinuous"/>
    </xf>
    <xf numFmtId="0" fontId="2" fillId="10" borderId="24" xfId="0" applyFont="1" applyFill="1" applyBorder="1" applyAlignment="1">
      <alignment horizontal="center"/>
    </xf>
    <xf numFmtId="0" fontId="2" fillId="10" borderId="0" xfId="0" applyFont="1" applyFill="1"/>
    <xf numFmtId="3" fontId="2" fillId="10" borderId="0" xfId="0" applyNumberFormat="1" applyFont="1" applyFill="1" applyAlignment="1">
      <alignment horizontal="centerContinuous"/>
    </xf>
    <xf numFmtId="37" fontId="21" fillId="8" borderId="0" xfId="0" applyNumberFormat="1" applyFont="1" applyFill="1" applyBorder="1" applyAlignment="1">
      <alignment horizontal="center"/>
    </xf>
    <xf numFmtId="2" fontId="21" fillId="6" borderId="0" xfId="0" applyNumberFormat="1" applyFont="1" applyFill="1" applyBorder="1" applyAlignment="1">
      <alignment horizontal="center"/>
    </xf>
    <xf numFmtId="0" fontId="21" fillId="7" borderId="0" xfId="0" applyFont="1" applyFill="1" applyBorder="1" applyAlignment="1">
      <alignment horizontal="center"/>
    </xf>
    <xf numFmtId="0" fontId="2" fillId="4" borderId="24" xfId="0" applyFont="1" applyFill="1" applyBorder="1" applyAlignment="1">
      <alignment horizontal="center"/>
    </xf>
    <xf numFmtId="9" fontId="21" fillId="4" borderId="0" xfId="0" applyNumberFormat="1" applyFont="1" applyFill="1" applyBorder="1" applyAlignment="1">
      <alignment horizontal="center"/>
    </xf>
    <xf numFmtId="5" fontId="21" fillId="4" borderId="0" xfId="0" applyNumberFormat="1" applyFont="1" applyFill="1" applyBorder="1" applyAlignment="1">
      <alignment horizontal="center"/>
    </xf>
    <xf numFmtId="0" fontId="2" fillId="4" borderId="0" xfId="0" applyFont="1" applyFill="1" applyBorder="1" applyAlignment="1"/>
    <xf numFmtId="0" fontId="2" fillId="4" borderId="0" xfId="0" applyFont="1" applyFill="1" applyBorder="1"/>
    <xf numFmtId="2" fontId="21" fillId="4" borderId="0" xfId="0" applyNumberFormat="1" applyFont="1" applyFill="1" applyBorder="1" applyAlignment="1">
      <alignment horizontal="center"/>
    </xf>
    <xf numFmtId="0" fontId="21" fillId="10" borderId="0" xfId="0" applyFont="1" applyFill="1" applyAlignment="1">
      <alignment horizontal="center"/>
    </xf>
    <xf numFmtId="168" fontId="21" fillId="7" borderId="0" xfId="0" applyNumberFormat="1" applyFont="1" applyFill="1" applyBorder="1" applyAlignment="1">
      <alignment horizontal="center"/>
    </xf>
    <xf numFmtId="164" fontId="5" fillId="0" borderId="25" xfId="2" quotePrefix="1" applyNumberFormat="1" applyFont="1" applyBorder="1" applyAlignment="1">
      <alignment horizontal="right"/>
    </xf>
    <xf numFmtId="164" fontId="5" fillId="0" borderId="5" xfId="2" applyNumberFormat="1" applyFont="1" applyBorder="1" applyAlignment="1">
      <alignment horizontal="right"/>
    </xf>
    <xf numFmtId="0" fontId="16" fillId="0" borderId="0" xfId="0" applyFont="1" applyFill="1"/>
    <xf numFmtId="1" fontId="2" fillId="0" borderId="0" xfId="0" quotePrefix="1" applyNumberFormat="1" applyFont="1"/>
    <xf numFmtId="0" fontId="2" fillId="9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Continuous"/>
    </xf>
    <xf numFmtId="0" fontId="2" fillId="7" borderId="24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3" borderId="13" xfId="0" applyFont="1" applyFill="1" applyBorder="1" applyAlignment="1">
      <alignment horizontal="centerContinuous"/>
    </xf>
    <xf numFmtId="0" fontId="2" fillId="3" borderId="32" xfId="0" applyFont="1" applyFill="1" applyBorder="1" applyAlignment="1">
      <alignment horizontal="centerContinuous"/>
    </xf>
    <xf numFmtId="0" fontId="2" fillId="3" borderId="23" xfId="0" applyFont="1" applyFill="1" applyBorder="1" applyAlignment="1">
      <alignment horizontal="centerContinuous"/>
    </xf>
    <xf numFmtId="0" fontId="2" fillId="3" borderId="1" xfId="0" applyFont="1" applyFill="1" applyBorder="1" applyAlignment="1">
      <alignment horizontal="centerContinuous"/>
    </xf>
    <xf numFmtId="0" fontId="2" fillId="3" borderId="7" xfId="0" applyFont="1" applyFill="1" applyBorder="1" applyAlignment="1">
      <alignment horizontal="centerContinuous"/>
    </xf>
    <xf numFmtId="0" fontId="2" fillId="3" borderId="8" xfId="0" applyFont="1" applyFill="1" applyBorder="1" applyAlignment="1">
      <alignment horizontal="centerContinuous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quotePrefix="1" applyFont="1" applyBorder="1"/>
    <xf numFmtId="0" fontId="18" fillId="0" borderId="0" xfId="0" applyFont="1" applyFill="1"/>
    <xf numFmtId="0" fontId="1" fillId="0" borderId="0" xfId="0" applyFont="1" applyFill="1"/>
    <xf numFmtId="44" fontId="5" fillId="0" borderId="24" xfId="2" applyFont="1" applyBorder="1" applyAlignment="1">
      <alignment horizontal="right"/>
    </xf>
    <xf numFmtId="42" fontId="5" fillId="0" borderId="12" xfId="0" applyNumberFormat="1" applyFont="1" applyFill="1" applyBorder="1" applyAlignment="1" applyProtection="1">
      <alignment horizontal="center"/>
      <protection locked="0"/>
    </xf>
    <xf numFmtId="0" fontId="5" fillId="2" borderId="13" xfId="0" applyFont="1" applyFill="1" applyBorder="1" applyAlignment="1" applyProtection="1">
      <alignment horizontal="center"/>
      <protection locked="0"/>
    </xf>
    <xf numFmtId="0" fontId="5" fillId="2" borderId="32" xfId="0" applyFont="1" applyFill="1" applyBorder="1" applyAlignment="1" applyProtection="1">
      <alignment horizontal="center"/>
      <protection locked="0"/>
    </xf>
    <xf numFmtId="0" fontId="5" fillId="2" borderId="23" xfId="0" applyFont="1" applyFill="1" applyBorder="1" applyAlignment="1" applyProtection="1">
      <alignment horizontal="center"/>
      <protection locked="0"/>
    </xf>
    <xf numFmtId="0" fontId="15" fillId="0" borderId="0" xfId="0" applyFont="1" applyAlignment="1">
      <alignment horizontal="left" wrapText="1"/>
    </xf>
  </cellXfs>
  <cellStyles count="4">
    <cellStyle name="Comma" xfId="1" builtinId="3"/>
    <cellStyle name="Currency" xfId="2" builtinId="4"/>
    <cellStyle name="Normal" xfId="0" builtinId="0"/>
    <cellStyle name="Normal_Tables" xfId="3" xr:uid="{00000000-0005-0000-0000-000003000000}"/>
  </cellStyles>
  <dxfs count="2">
    <dxf>
      <font>
        <color theme="0"/>
      </font>
    </dxf>
    <dxf>
      <font>
        <b/>
        <i val="0"/>
        <color rgb="FF0000FF"/>
      </font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Drop" dropLines="20" dropStyle="combo" dx="31" fmlaLink="Tables!$M$1" fmlaRange="Tables!$L$3:$L$147" sel="83" val="67"/>
</file>

<file path=xl/ctrlProps/ctrlProp10.xml><?xml version="1.0" encoding="utf-8"?>
<formControlPr xmlns="http://schemas.microsoft.com/office/spreadsheetml/2009/9/main" objectType="Drop" dropLines="3" dropStyle="combo" dx="31" fmlaLink="Tables!$T$47" fmlaRange="Tables!$S$48:$S$50" sel="1" val="0"/>
</file>

<file path=xl/ctrlProps/ctrlProp11.xml><?xml version="1.0" encoding="utf-8"?>
<formControlPr xmlns="http://schemas.microsoft.com/office/spreadsheetml/2009/9/main" objectType="Drop" dropLines="2" dropStyle="combo" dx="31" fmlaLink="Tables!$T$43" fmlaRange="Tables!$S$44:$S$45" sel="1" val="0"/>
</file>

<file path=xl/ctrlProps/ctrlProp12.xml><?xml version="1.0" encoding="utf-8"?>
<formControlPr xmlns="http://schemas.microsoft.com/office/spreadsheetml/2009/9/main" objectType="Drop" dropLines="2" dropStyle="combo" dx="31" fmlaLink="Tables!$T$52" fmlaRange="Tables!$R$53:$R$54" sel="1" val="0"/>
</file>

<file path=xl/ctrlProps/ctrlProp13.xml><?xml version="1.0" encoding="utf-8"?>
<formControlPr xmlns="http://schemas.microsoft.com/office/spreadsheetml/2009/9/main" objectType="Drop" dropLines="2" dropStyle="combo" dx="31" fmlaLink="Tables!$T$56" fmlaRange="Tables!$R$57:$R$58" sel="1" val="0"/>
</file>

<file path=xl/ctrlProps/ctrlProp14.xml><?xml version="1.0" encoding="utf-8"?>
<formControlPr xmlns="http://schemas.microsoft.com/office/spreadsheetml/2009/9/main" objectType="Drop" dropLines="3" dropStyle="combo" dx="31" fmlaLink="Tables!$T$68" fmlaRange="Tables!$R$69:$R$71" sel="1" val="0"/>
</file>

<file path=xl/ctrlProps/ctrlProp15.xml><?xml version="1.0" encoding="utf-8"?>
<formControlPr xmlns="http://schemas.microsoft.com/office/spreadsheetml/2009/9/main" objectType="Drop" dropLines="2" dropStyle="combo" dx="31" fmlaLink="Tables!$T$60" fmlaRange="Tables!$R$61:$R$62" sel="1" val="0"/>
</file>

<file path=xl/ctrlProps/ctrlProp16.xml><?xml version="1.0" encoding="utf-8"?>
<formControlPr xmlns="http://schemas.microsoft.com/office/spreadsheetml/2009/9/main" objectType="Drop" dropLines="2" dropStyle="combo" dx="31" fmlaLink="Tables!$T$64" fmlaRange="Tables!$R$65:$R$66" sel="2" val="0"/>
</file>

<file path=xl/ctrlProps/ctrlProp2.xml><?xml version="1.0" encoding="utf-8"?>
<formControlPr xmlns="http://schemas.microsoft.com/office/spreadsheetml/2009/9/main" objectType="Drop" dropLines="3" dropStyle="combo" dx="31" fmlaLink="Tables!$T$1" fmlaRange="Tables!$S$2:$S$4" sel="1" val="0"/>
</file>

<file path=xl/ctrlProps/ctrlProp3.xml><?xml version="1.0" encoding="utf-8"?>
<formControlPr xmlns="http://schemas.microsoft.com/office/spreadsheetml/2009/9/main" objectType="Drop" dropStyle="combo" dx="31" fmlaLink="Tables!$T$6" fmlaRange="Tables!$S$7:$S$14" sel="1" val="0"/>
</file>

<file path=xl/ctrlProps/ctrlProp4.xml><?xml version="1.0" encoding="utf-8"?>
<formControlPr xmlns="http://schemas.microsoft.com/office/spreadsheetml/2009/9/main" objectType="Drop" dropLines="2" dropStyle="combo" dx="31" fmlaLink="Tables!$T$16" fmlaRange="Tables!$R$17:$R$18" sel="1" val="0"/>
</file>

<file path=xl/ctrlProps/ctrlProp5.xml><?xml version="1.0" encoding="utf-8"?>
<formControlPr xmlns="http://schemas.microsoft.com/office/spreadsheetml/2009/9/main" objectType="Drop" dropLines="2" dropStyle="combo" dx="31" fmlaLink="Tables!$T$20" fmlaRange="Tables!$S$21:$S$22" sel="1" val="0"/>
</file>

<file path=xl/ctrlProps/ctrlProp6.xml><?xml version="1.0" encoding="utf-8"?>
<formControlPr xmlns="http://schemas.microsoft.com/office/spreadsheetml/2009/9/main" objectType="Drop" dropLines="2" dropStyle="combo" dx="31" fmlaLink="Tables!$T$24" fmlaRange="Tables!$R$25:$R$26" sel="1" val="0"/>
</file>

<file path=xl/ctrlProps/ctrlProp7.xml><?xml version="1.0" encoding="utf-8"?>
<formControlPr xmlns="http://schemas.microsoft.com/office/spreadsheetml/2009/9/main" objectType="Drop" dropLines="2" dropStyle="combo" dx="31" fmlaLink="Tables!$T$28" fmlaRange="Tables!$R$29:$R$30" sel="1" val="0"/>
</file>

<file path=xl/ctrlProps/ctrlProp8.xml><?xml version="1.0" encoding="utf-8"?>
<formControlPr xmlns="http://schemas.microsoft.com/office/spreadsheetml/2009/9/main" objectType="Drop" dropLines="3" dropStyle="combo" dx="31" fmlaLink="Tables!$U$32" fmlaRange="Tables!$S$33:$S$35" sel="2" val="0"/>
</file>

<file path=xl/ctrlProps/ctrlProp9.xml><?xml version="1.0" encoding="utf-8"?>
<formControlPr xmlns="http://schemas.microsoft.com/office/spreadsheetml/2009/9/main" objectType="Drop" dropLines="4" dropStyle="combo" dx="31" fmlaLink="Tables!$T$37" fmlaRange="Tables!$R$38:$R$4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</xdr:row>
          <xdr:rowOff>9525</xdr:rowOff>
        </xdr:from>
        <xdr:to>
          <xdr:col>4</xdr:col>
          <xdr:colOff>1038225</xdr:colOff>
          <xdr:row>9</xdr:row>
          <xdr:rowOff>9525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21</xdr:row>
          <xdr:rowOff>0</xdr:rowOff>
        </xdr:from>
        <xdr:to>
          <xdr:col>5</xdr:col>
          <xdr:colOff>942975</xdr:colOff>
          <xdr:row>21</xdr:row>
          <xdr:rowOff>219075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23</xdr:row>
          <xdr:rowOff>0</xdr:rowOff>
        </xdr:from>
        <xdr:to>
          <xdr:col>5</xdr:col>
          <xdr:colOff>942975</xdr:colOff>
          <xdr:row>23</xdr:row>
          <xdr:rowOff>219075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54</xdr:row>
          <xdr:rowOff>200025</xdr:rowOff>
        </xdr:from>
        <xdr:to>
          <xdr:col>5</xdr:col>
          <xdr:colOff>942975</xdr:colOff>
          <xdr:row>56</xdr:row>
          <xdr:rowOff>57150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25</xdr:row>
          <xdr:rowOff>0</xdr:rowOff>
        </xdr:from>
        <xdr:to>
          <xdr:col>5</xdr:col>
          <xdr:colOff>942975</xdr:colOff>
          <xdr:row>25</xdr:row>
          <xdr:rowOff>219075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27</xdr:row>
          <xdr:rowOff>0</xdr:rowOff>
        </xdr:from>
        <xdr:to>
          <xdr:col>5</xdr:col>
          <xdr:colOff>942975</xdr:colOff>
          <xdr:row>27</xdr:row>
          <xdr:rowOff>219075</xdr:rowOff>
        </xdr:to>
        <xdr:sp macro="" textlink="">
          <xdr:nvSpPr>
            <xdr:cNvPr id="1047" name="Drop Down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42</xdr:row>
          <xdr:rowOff>0</xdr:rowOff>
        </xdr:from>
        <xdr:to>
          <xdr:col>5</xdr:col>
          <xdr:colOff>942975</xdr:colOff>
          <xdr:row>42</xdr:row>
          <xdr:rowOff>219075</xdr:rowOff>
        </xdr:to>
        <xdr:sp macro="" textlink="">
          <xdr:nvSpPr>
            <xdr:cNvPr id="1048" name="GKCDD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45</xdr:row>
          <xdr:rowOff>0</xdr:rowOff>
        </xdr:from>
        <xdr:to>
          <xdr:col>5</xdr:col>
          <xdr:colOff>942975</xdr:colOff>
          <xdr:row>45</xdr:row>
          <xdr:rowOff>219075</xdr:rowOff>
        </xdr:to>
        <xdr:sp macro="" textlink="">
          <xdr:nvSpPr>
            <xdr:cNvPr id="1049" name="Drop Down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48</xdr:row>
          <xdr:rowOff>0</xdr:rowOff>
        </xdr:from>
        <xdr:to>
          <xdr:col>5</xdr:col>
          <xdr:colOff>942975</xdr:colOff>
          <xdr:row>48</xdr:row>
          <xdr:rowOff>219075</xdr:rowOff>
        </xdr:to>
        <xdr:sp macro="" textlink="">
          <xdr:nvSpPr>
            <xdr:cNvPr id="1050" name="Drop Down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52</xdr:row>
          <xdr:rowOff>0</xdr:rowOff>
        </xdr:from>
        <xdr:to>
          <xdr:col>5</xdr:col>
          <xdr:colOff>942975</xdr:colOff>
          <xdr:row>52</xdr:row>
          <xdr:rowOff>219075</xdr:rowOff>
        </xdr:to>
        <xdr:sp macro="" textlink="">
          <xdr:nvSpPr>
            <xdr:cNvPr id="1051" name="Drop Down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50</xdr:row>
          <xdr:rowOff>0</xdr:rowOff>
        </xdr:from>
        <xdr:to>
          <xdr:col>5</xdr:col>
          <xdr:colOff>942975</xdr:colOff>
          <xdr:row>50</xdr:row>
          <xdr:rowOff>219075</xdr:rowOff>
        </xdr:to>
        <xdr:sp macro="" textlink="">
          <xdr:nvSpPr>
            <xdr:cNvPr id="1052" name="Drop Down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28</xdr:row>
          <xdr:rowOff>152400</xdr:rowOff>
        </xdr:from>
        <xdr:to>
          <xdr:col>5</xdr:col>
          <xdr:colOff>962025</xdr:colOff>
          <xdr:row>29</xdr:row>
          <xdr:rowOff>200025</xdr:rowOff>
        </xdr:to>
        <xdr:sp macro="" textlink="">
          <xdr:nvSpPr>
            <xdr:cNvPr id="1053" name="Drop Down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30</xdr:row>
          <xdr:rowOff>76200</xdr:rowOff>
        </xdr:from>
        <xdr:to>
          <xdr:col>6</xdr:col>
          <xdr:colOff>590550</xdr:colOff>
          <xdr:row>32</xdr:row>
          <xdr:rowOff>0</xdr:rowOff>
        </xdr:to>
        <xdr:sp macro="" textlink="">
          <xdr:nvSpPr>
            <xdr:cNvPr id="1054" name="Drop Down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942975</xdr:colOff>
          <xdr:row>39</xdr:row>
          <xdr:rowOff>19050</xdr:rowOff>
        </xdr:from>
        <xdr:to>
          <xdr:col>6</xdr:col>
          <xdr:colOff>542925</xdr:colOff>
          <xdr:row>40</xdr:row>
          <xdr:rowOff>19050</xdr:rowOff>
        </xdr:to>
        <xdr:sp macro="" textlink="">
          <xdr:nvSpPr>
            <xdr:cNvPr id="1055" name="Drop Down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32</xdr:row>
          <xdr:rowOff>152400</xdr:rowOff>
        </xdr:from>
        <xdr:to>
          <xdr:col>6</xdr:col>
          <xdr:colOff>0</xdr:colOff>
          <xdr:row>33</xdr:row>
          <xdr:rowOff>200025</xdr:rowOff>
        </xdr:to>
        <xdr:sp macro="" textlink="">
          <xdr:nvSpPr>
            <xdr:cNvPr id="1056" name="Drop Down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34</xdr:row>
          <xdr:rowOff>76200</xdr:rowOff>
        </xdr:from>
        <xdr:to>
          <xdr:col>6</xdr:col>
          <xdr:colOff>590550</xdr:colOff>
          <xdr:row>36</xdr:row>
          <xdr:rowOff>0</xdr:rowOff>
        </xdr:to>
        <xdr:sp macro="" textlink="">
          <xdr:nvSpPr>
            <xdr:cNvPr id="1057" name="Drop Down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O96"/>
  <sheetViews>
    <sheetView tabSelected="1" zoomScaleNormal="100" workbookViewId="0">
      <selection activeCell="H18" sqref="H18"/>
    </sheetView>
  </sheetViews>
  <sheetFormatPr defaultRowHeight="12.75" x14ac:dyDescent="0.2"/>
  <cols>
    <col min="1" max="1" width="3" customWidth="1"/>
    <col min="2" max="2" width="25.7109375" customWidth="1"/>
    <col min="3" max="3" width="13.28515625" customWidth="1"/>
    <col min="4" max="4" width="14" customWidth="1"/>
    <col min="5" max="5" width="15" customWidth="1"/>
    <col min="6" max="6" width="13.7109375" customWidth="1"/>
    <col min="7" max="7" width="17.7109375" bestFit="1" customWidth="1"/>
    <col min="8" max="8" width="8" customWidth="1"/>
    <col min="9" max="9" width="16.28515625" bestFit="1" customWidth="1"/>
    <col min="10" max="10" width="10.5703125" customWidth="1"/>
    <col min="11" max="11" width="10" style="32" customWidth="1"/>
    <col min="12" max="12" width="11.28515625" style="32" customWidth="1"/>
    <col min="13" max="13" width="10.28515625" style="32" customWidth="1"/>
    <col min="14" max="15" width="9.140625" style="32" customWidth="1"/>
  </cols>
  <sheetData>
    <row r="2" spans="2:12" ht="18" x14ac:dyDescent="0.25">
      <c r="B2" s="60" t="s">
        <v>1178</v>
      </c>
      <c r="C2" s="58"/>
      <c r="D2" s="58"/>
      <c r="E2" s="58"/>
      <c r="F2" s="59"/>
      <c r="G2" s="59"/>
      <c r="H2" s="59"/>
      <c r="I2" s="59"/>
      <c r="J2" s="59"/>
    </row>
    <row r="3" spans="2:12" ht="18" x14ac:dyDescent="0.25">
      <c r="B3" s="58" t="s">
        <v>1242</v>
      </c>
      <c r="C3" s="60"/>
      <c r="D3" s="60"/>
      <c r="E3" s="60"/>
      <c r="F3" s="59"/>
      <c r="G3" s="59"/>
      <c r="H3" s="59"/>
      <c r="I3" s="59"/>
      <c r="J3" s="59"/>
    </row>
    <row r="4" spans="2:12" ht="13.5" thickBot="1" x14ac:dyDescent="0.25"/>
    <row r="5" spans="2:12" ht="13.5" thickBot="1" x14ac:dyDescent="0.25">
      <c r="B5" s="1" t="s">
        <v>1014</v>
      </c>
      <c r="C5" s="184"/>
      <c r="D5" s="185"/>
      <c r="E5" s="186"/>
      <c r="G5" s="21"/>
    </row>
    <row r="6" spans="2:12" ht="13.5" thickBot="1" x14ac:dyDescent="0.25">
      <c r="G6" s="166"/>
      <c r="H6" s="6"/>
      <c r="I6" t="s">
        <v>1018</v>
      </c>
      <c r="L6" s="27"/>
    </row>
    <row r="7" spans="2:12" ht="13.5" thickBot="1" x14ac:dyDescent="0.25">
      <c r="B7" s="1" t="s">
        <v>1016</v>
      </c>
      <c r="C7" s="4" t="s">
        <v>1015</v>
      </c>
      <c r="D7" s="20">
        <v>61615</v>
      </c>
      <c r="F7" s="4" t="s">
        <v>1017</v>
      </c>
      <c r="G7" s="3" t="str">
        <f>IFERROR(IF(D7="","Error",IF(ISERROR(VLOOKUP(LEFT(TEXT(D7,"00000"),3),'Null Zips'!$A:$A,1,FALSE)),VLOOKUP(LEFT(TEXT(D7,"00000"),3),Tables!$B:$E,3,FALSE),"Error")),"Error")</f>
        <v>IL</v>
      </c>
      <c r="I7" s="4" t="s">
        <v>1019</v>
      </c>
      <c r="J7" s="3" t="str">
        <f>IF(G7="Error","Error",VLOOKUP(LEFT(TEXT(D7,"00000"),3),Tables!$B:$E,4,FALSE))</f>
        <v>3</v>
      </c>
      <c r="L7" s="165" t="str">
        <f>IF($G$7="Error","Error: Enter valid zip code.","")</f>
        <v/>
      </c>
    </row>
    <row r="8" spans="2:12" ht="13.5" thickBot="1" x14ac:dyDescent="0.25">
      <c r="B8" s="32"/>
      <c r="C8" s="126"/>
      <c r="D8" s="32"/>
      <c r="E8" s="32"/>
      <c r="F8" s="32"/>
      <c r="G8" s="32"/>
      <c r="L8" s="27"/>
    </row>
    <row r="9" spans="2:12" ht="21" customHeight="1" thickBot="1" x14ac:dyDescent="0.25">
      <c r="B9" s="1" t="s">
        <v>1020</v>
      </c>
      <c r="C9" s="32"/>
      <c r="D9" s="32"/>
      <c r="E9" s="32"/>
      <c r="F9" s="1" t="s">
        <v>1143</v>
      </c>
      <c r="G9" s="3" t="str">
        <f>Tables!$N$1</f>
        <v>B</v>
      </c>
      <c r="I9" s="1" t="s">
        <v>1157</v>
      </c>
      <c r="J9" s="22">
        <f>VLOOKUP($G$7,StateLookupTable,MATCH($J$7&amp;" - "&amp;$G$9,Tables!$AA$3:$AI$3,0)+1,FALSE)</f>
        <v>159</v>
      </c>
      <c r="L9" s="27"/>
    </row>
    <row r="10" spans="2:12" x14ac:dyDescent="0.2">
      <c r="B10" s="32"/>
      <c r="C10" s="34" t="str">
        <f>IF(Tables!$O$1=0,"","Note: "&amp;Tables!$O$1)</f>
        <v/>
      </c>
      <c r="D10" s="32"/>
      <c r="E10" s="32"/>
      <c r="F10" s="32"/>
      <c r="G10" s="32"/>
      <c r="L10" s="27"/>
    </row>
    <row r="11" spans="2:12" x14ac:dyDescent="0.2">
      <c r="B11" s="32" t="s">
        <v>1203</v>
      </c>
      <c r="C11" s="32"/>
      <c r="D11" s="32"/>
      <c r="E11" s="32"/>
      <c r="F11" s="32"/>
      <c r="G11" s="32"/>
      <c r="L11" s="27"/>
    </row>
    <row r="12" spans="2:12" x14ac:dyDescent="0.2">
      <c r="B12" s="32" t="str">
        <f>IF(VLOOKUP(G7,StateLookupTable,20,FALSE)="Included","$10,000 Electronic Data Protection, ","")&amp;"and $250 Deductible."</f>
        <v>$10,000 Electronic Data Protection, and $250 Deductible.</v>
      </c>
      <c r="C12" s="32"/>
      <c r="D12" s="32"/>
      <c r="E12" s="32"/>
      <c r="F12" s="32"/>
      <c r="G12" s="32"/>
      <c r="L12" s="27"/>
    </row>
    <row r="13" spans="2:12" ht="15" customHeight="1" thickBot="1" x14ac:dyDescent="0.25">
      <c r="G13" s="27"/>
      <c r="H13" s="27"/>
    </row>
    <row r="14" spans="2:12" ht="15.95" customHeight="1" thickBot="1" x14ac:dyDescent="0.25">
      <c r="B14" s="1" t="s">
        <v>1215</v>
      </c>
      <c r="E14" s="129">
        <v>5000</v>
      </c>
      <c r="F14" s="10"/>
      <c r="G14" s="35"/>
      <c r="H14" s="35" t="str">
        <f>IF(E14&lt;5000,"Error: Minimum Value is $5,000",IF(E14&gt;100000,"Error: Maximum Value is $100,000",""))</f>
        <v/>
      </c>
    </row>
    <row r="15" spans="2:12" ht="13.5" thickBot="1" x14ac:dyDescent="0.25">
      <c r="B15" s="1"/>
      <c r="G15" s="10"/>
    </row>
    <row r="16" spans="2:12" ht="15.95" customHeight="1" thickBot="1" x14ac:dyDescent="0.25">
      <c r="B16" s="1" t="s">
        <v>1218</v>
      </c>
      <c r="D16" s="1"/>
      <c r="E16" s="129">
        <v>0</v>
      </c>
      <c r="F16" s="10"/>
      <c r="G16" s="34"/>
      <c r="H16" s="34" t="str">
        <f>IF(E68=0,"","Warning: Location 2 must be rated separately if the state or territory is different than location 1.")</f>
        <v/>
      </c>
    </row>
    <row r="17" spans="2:8" ht="13.5" thickBot="1" x14ac:dyDescent="0.25">
      <c r="B17" s="1"/>
      <c r="G17" s="10"/>
      <c r="H17" s="35" t="str">
        <f>IF(E16+E14&gt;100000,"Error: Maximum combined location value is $100,000.","")</f>
        <v/>
      </c>
    </row>
    <row r="18" spans="2:8" ht="15.6" customHeight="1" thickBot="1" x14ac:dyDescent="0.25">
      <c r="B18" s="1" t="s">
        <v>1312</v>
      </c>
      <c r="E18" s="183">
        <v>10000</v>
      </c>
      <c r="F18" s="34"/>
      <c r="G18" s="35"/>
      <c r="H18" s="34" t="str">
        <f>IF(AND(VLOOKUP(G7,StateLookupTable,20,FALSE)="Included",E18&lt;&gt;10000),"Error: $10,000 EDP Coverage is included and cannot be increased.  Enter $10,000.",IF(AND(VLOOKUP(G7,StateLookupTable,20,FALSE)="Included",E18=10000),"$10,000 EDP Coverage is included and cannot be increased.",""))</f>
        <v>$10,000 EDP Coverage is included and cannot be increased.</v>
      </c>
    </row>
    <row r="19" spans="2:8" ht="13.5" thickBot="1" x14ac:dyDescent="0.25">
      <c r="B19" s="1"/>
      <c r="F19" s="34"/>
      <c r="G19" s="32"/>
    </row>
    <row r="20" spans="2:8" ht="15.6" customHeight="1" thickBot="1" x14ac:dyDescent="0.25">
      <c r="B20" s="1" t="s">
        <v>1174</v>
      </c>
      <c r="E20" s="146">
        <v>0</v>
      </c>
      <c r="F20" s="10"/>
      <c r="G20" s="10"/>
    </row>
    <row r="21" spans="2:8" x14ac:dyDescent="0.2">
      <c r="G21" s="32"/>
    </row>
    <row r="22" spans="2:8" ht="18" customHeight="1" x14ac:dyDescent="0.2">
      <c r="B22" s="1" t="s">
        <v>1144</v>
      </c>
      <c r="G22" s="32"/>
    </row>
    <row r="23" spans="2:8" x14ac:dyDescent="0.2">
      <c r="G23" s="32"/>
    </row>
    <row r="24" spans="2:8" ht="18" customHeight="1" x14ac:dyDescent="0.2">
      <c r="B24" s="1" t="s">
        <v>1162</v>
      </c>
      <c r="G24" s="32"/>
    </row>
    <row r="25" spans="2:8" x14ac:dyDescent="0.2">
      <c r="G25" s="32"/>
    </row>
    <row r="26" spans="2:8" ht="18" customHeight="1" x14ac:dyDescent="0.2">
      <c r="B26" s="1" t="s">
        <v>1286</v>
      </c>
      <c r="G26" s="32"/>
    </row>
    <row r="27" spans="2:8" ht="12" customHeight="1" x14ac:dyDescent="0.2">
      <c r="B27" s="1"/>
      <c r="G27" s="32"/>
    </row>
    <row r="28" spans="2:8" ht="18" customHeight="1" x14ac:dyDescent="0.2">
      <c r="B28" s="1" t="s">
        <v>1220</v>
      </c>
      <c r="D28" s="32"/>
      <c r="E28" s="32"/>
      <c r="F28" s="32"/>
      <c r="H28" s="34" t="str">
        <f>IF(VLOOKUP($G$7,StateLookupTable,22,FALSE)="n/a","Identity Fraud Expense is not available in this state","")</f>
        <v/>
      </c>
    </row>
    <row r="29" spans="2:8" x14ac:dyDescent="0.2">
      <c r="D29" s="32"/>
      <c r="E29" s="32"/>
      <c r="F29" s="32"/>
      <c r="G29" s="32"/>
    </row>
    <row r="30" spans="2:8" ht="18" customHeight="1" x14ac:dyDescent="0.2">
      <c r="B30" s="1" t="s">
        <v>1263</v>
      </c>
      <c r="D30" s="32"/>
      <c r="E30" s="32"/>
      <c r="F30" s="32"/>
      <c r="H30" s="35" t="str">
        <f>IF(VLOOKUP($G$7,StateLookupTable,29,FALSE)="n/a","Unmanned Aircraft coverage is not available in this state","")</f>
        <v/>
      </c>
    </row>
    <row r="31" spans="2:8" ht="3.75" customHeight="1" x14ac:dyDescent="0.2">
      <c r="B31" s="1"/>
      <c r="D31" s="32"/>
      <c r="E31" s="32"/>
      <c r="F31" s="32"/>
      <c r="G31" s="32"/>
    </row>
    <row r="32" spans="2:8" ht="18" customHeight="1" x14ac:dyDescent="0.2">
      <c r="B32" s="1" t="s">
        <v>1258</v>
      </c>
      <c r="D32" s="32"/>
      <c r="E32" s="32"/>
      <c r="F32" s="32"/>
      <c r="G32" s="32"/>
    </row>
    <row r="33" spans="2:15" ht="13.5" customHeight="1" x14ac:dyDescent="0.2">
      <c r="B33" s="1"/>
      <c r="D33" s="32"/>
      <c r="E33" s="32"/>
      <c r="F33" s="32"/>
      <c r="G33" s="32"/>
    </row>
    <row r="34" spans="2:15" ht="18" customHeight="1" x14ac:dyDescent="0.2">
      <c r="B34" s="1" t="s">
        <v>1262</v>
      </c>
      <c r="D34" s="32"/>
      <c r="E34" s="32"/>
      <c r="F34" s="32"/>
      <c r="G34" s="35"/>
      <c r="H34" s="34" t="str">
        <f ca="1">IF(VLOOKUP($G$7,StateLookupTable,29,FALSE)="n/a","Unmanned Aircraft coverage is not available in this state",IF(Tables!$U$60="Yes","Requires selection of Unmanned Aircraft Operations rate class",""))</f>
        <v/>
      </c>
    </row>
    <row r="35" spans="2:15" ht="3.75" customHeight="1" x14ac:dyDescent="0.2">
      <c r="B35" s="1"/>
      <c r="D35" s="32"/>
      <c r="E35" s="32"/>
      <c r="F35" s="32"/>
      <c r="G35" s="32"/>
    </row>
    <row r="36" spans="2:15" ht="18" customHeight="1" x14ac:dyDescent="0.2">
      <c r="B36" s="1" t="s">
        <v>1258</v>
      </c>
      <c r="D36" s="32"/>
      <c r="E36" s="32"/>
      <c r="F36" s="32"/>
      <c r="G36" s="32"/>
    </row>
    <row r="37" spans="2:15" ht="13.5" customHeight="1" x14ac:dyDescent="0.2">
      <c r="B37" s="1"/>
      <c r="D37" s="32"/>
      <c r="E37" s="32"/>
      <c r="F37" s="32"/>
      <c r="G37" s="32"/>
    </row>
    <row r="38" spans="2:15" ht="18" customHeight="1" x14ac:dyDescent="0.2">
      <c r="B38" s="33" t="s">
        <v>1266</v>
      </c>
      <c r="D38" s="32"/>
      <c r="E38" s="32"/>
      <c r="F38" s="32"/>
      <c r="G38" s="32"/>
    </row>
    <row r="39" spans="2:15" ht="18" customHeight="1" x14ac:dyDescent="0.2">
      <c r="B39" s="33" t="s">
        <v>1267</v>
      </c>
      <c r="D39" s="32"/>
      <c r="E39" s="32"/>
      <c r="F39" s="32"/>
      <c r="G39" s="32"/>
    </row>
    <row r="40" spans="2:15" ht="18" customHeight="1" x14ac:dyDescent="0.2">
      <c r="B40" s="1" t="s">
        <v>1265</v>
      </c>
      <c r="D40" s="32"/>
      <c r="E40" s="32"/>
      <c r="F40" s="32"/>
      <c r="H40" s="187" t="str">
        <f ca="1">IF(AND(Tables!U52&lt;&gt;"Yes",Tables!U60&lt;&gt;"Yes"),"",IF(OR(Tables!T68=1,Tables!T68=3),"Warning: Coverage not available with rate classes that include personal &amp; advertising exclusions or the Publisher and Website Designer rate classes .",""))</f>
        <v/>
      </c>
      <c r="I40" s="187"/>
      <c r="J40" s="187"/>
      <c r="K40" s="187"/>
      <c r="L40" s="187"/>
      <c r="M40" s="187"/>
      <c r="N40" s="187"/>
    </row>
    <row r="41" spans="2:15" ht="8.25" customHeight="1" x14ac:dyDescent="0.2">
      <c r="B41" s="1"/>
      <c r="D41" s="32"/>
      <c r="E41" s="32"/>
      <c r="F41" s="32"/>
      <c r="G41" s="65"/>
      <c r="H41" s="187"/>
      <c r="I41" s="187"/>
      <c r="J41" s="187"/>
      <c r="K41" s="187"/>
      <c r="L41" s="187"/>
      <c r="M41" s="187"/>
      <c r="N41" s="187"/>
    </row>
    <row r="42" spans="2:15" x14ac:dyDescent="0.2">
      <c r="D42" s="32"/>
      <c r="E42" s="32"/>
      <c r="F42" s="32"/>
      <c r="G42" s="32"/>
    </row>
    <row r="43" spans="2:15" ht="18" customHeight="1" x14ac:dyDescent="0.2">
      <c r="B43" s="1" t="s">
        <v>1257</v>
      </c>
      <c r="D43" s="32"/>
      <c r="E43" s="32"/>
      <c r="F43" s="32"/>
      <c r="G43" s="34"/>
    </row>
    <row r="44" spans="2:15" ht="11.25" customHeight="1" x14ac:dyDescent="0.2">
      <c r="B44" s="1"/>
      <c r="D44" s="32"/>
      <c r="E44" s="32"/>
      <c r="F44" s="32"/>
      <c r="G44" s="32"/>
    </row>
    <row r="45" spans="2:15" ht="18" customHeight="1" x14ac:dyDescent="0.2">
      <c r="B45" s="33" t="s">
        <v>1244</v>
      </c>
      <c r="D45" s="32"/>
      <c r="E45" s="32"/>
      <c r="F45" s="32"/>
      <c r="G45" s="32"/>
    </row>
    <row r="46" spans="2:15" ht="18" customHeight="1" x14ac:dyDescent="0.2">
      <c r="B46" s="1" t="s">
        <v>1287</v>
      </c>
      <c r="D46" s="32"/>
      <c r="E46" s="32"/>
      <c r="F46" s="32"/>
      <c r="H46" s="34" t="s">
        <v>1221</v>
      </c>
      <c r="M46"/>
      <c r="N46"/>
      <c r="O46"/>
    </row>
    <row r="47" spans="2:15" ht="7.5" customHeight="1" x14ac:dyDescent="0.2">
      <c r="B47" s="1"/>
      <c r="D47" s="32"/>
      <c r="E47" s="32"/>
      <c r="F47" s="32"/>
      <c r="G47" s="35"/>
      <c r="M47"/>
      <c r="N47"/>
      <c r="O47"/>
    </row>
    <row r="48" spans="2:15" ht="18" customHeight="1" x14ac:dyDescent="0.2">
      <c r="B48" s="1" t="s">
        <v>1222</v>
      </c>
      <c r="D48" s="32"/>
      <c r="E48" s="32"/>
      <c r="F48" s="32"/>
      <c r="G48" s="35"/>
      <c r="M48"/>
      <c r="N48"/>
      <c r="O48"/>
    </row>
    <row r="49" spans="1:15" ht="18" customHeight="1" x14ac:dyDescent="0.2">
      <c r="B49" s="1" t="s">
        <v>1288</v>
      </c>
      <c r="D49" s="32"/>
      <c r="E49" s="32"/>
      <c r="F49" s="32"/>
      <c r="G49" s="32"/>
      <c r="M49"/>
      <c r="N49"/>
      <c r="O49"/>
    </row>
    <row r="50" spans="1:15" ht="8.1" customHeight="1" x14ac:dyDescent="0.2">
      <c r="B50" s="1"/>
      <c r="D50" s="32"/>
      <c r="E50" s="32"/>
      <c r="F50" s="32"/>
      <c r="G50" s="32"/>
    </row>
    <row r="51" spans="1:15" ht="18" customHeight="1" x14ac:dyDescent="0.2">
      <c r="B51" s="1" t="s">
        <v>1283</v>
      </c>
      <c r="D51" s="32"/>
      <c r="E51" s="32"/>
      <c r="F51" s="32"/>
      <c r="G51" s="32"/>
    </row>
    <row r="52" spans="1:15" ht="8.1" customHeight="1" x14ac:dyDescent="0.2">
      <c r="B52" s="1"/>
      <c r="D52" s="32"/>
      <c r="E52" s="32"/>
      <c r="F52" s="32"/>
      <c r="G52" s="32"/>
    </row>
    <row r="53" spans="1:15" ht="18" customHeight="1" x14ac:dyDescent="0.2">
      <c r="B53" s="1" t="s">
        <v>1284</v>
      </c>
      <c r="D53" s="32"/>
      <c r="E53" s="32"/>
      <c r="F53" s="32"/>
      <c r="G53" s="32"/>
    </row>
    <row r="54" spans="1:15" ht="18" customHeight="1" x14ac:dyDescent="0.2">
      <c r="B54" s="1"/>
    </row>
    <row r="55" spans="1:15" ht="18" customHeight="1" x14ac:dyDescent="0.2">
      <c r="B55" s="1"/>
    </row>
    <row r="56" spans="1:15" x14ac:dyDescent="0.2">
      <c r="B56" s="1" t="s">
        <v>1285</v>
      </c>
      <c r="H56" s="34" t="str">
        <f>IF(G7="FL","Terrorism Coverage can not be rejected in Florida.","")</f>
        <v/>
      </c>
    </row>
    <row r="58" spans="1:15" x14ac:dyDescent="0.2">
      <c r="E58" s="5" t="s">
        <v>1148</v>
      </c>
    </row>
    <row r="59" spans="1:15" x14ac:dyDescent="0.2">
      <c r="E59" s="5" t="s">
        <v>1149</v>
      </c>
      <c r="G59" s="5" t="s">
        <v>1151</v>
      </c>
      <c r="I59" s="5" t="s">
        <v>1153</v>
      </c>
    </row>
    <row r="60" spans="1:15" ht="13.5" thickBot="1" x14ac:dyDescent="0.25">
      <c r="B60" s="8" t="s">
        <v>1147</v>
      </c>
      <c r="C60" s="2"/>
      <c r="E60" s="9" t="s">
        <v>1150</v>
      </c>
      <c r="G60" s="9" t="s">
        <v>1152</v>
      </c>
      <c r="I60" s="9" t="s">
        <v>1154</v>
      </c>
    </row>
    <row r="61" spans="1:15" x14ac:dyDescent="0.2">
      <c r="A61" s="69"/>
    </row>
    <row r="62" spans="1:15" x14ac:dyDescent="0.2">
      <c r="A62" s="69"/>
      <c r="B62" t="s">
        <v>1156</v>
      </c>
      <c r="J62" s="165" t="str">
        <f>IF($G$7="Error","Error: Enter valid zip code above.","")</f>
        <v/>
      </c>
      <c r="M62"/>
      <c r="N62"/>
      <c r="O62"/>
    </row>
    <row r="63" spans="1:15" x14ac:dyDescent="0.2">
      <c r="A63" s="69"/>
      <c r="B63" s="32" t="s">
        <v>1155</v>
      </c>
      <c r="M63"/>
      <c r="N63"/>
      <c r="O63"/>
    </row>
    <row r="64" spans="1:15" x14ac:dyDescent="0.2">
      <c r="A64" s="69"/>
      <c r="B64" t="str">
        <f>"not to exceed "&amp;TEXT(100000,"$0,000")&amp;")"</f>
        <v>not to exceed $100,000)</v>
      </c>
      <c r="E64" s="130">
        <f>IF(OR($E$14&lt;5000,$E$14&gt;100000),"Error",$E$14-5000)</f>
        <v>0</v>
      </c>
      <c r="F64" s="17" t="s">
        <v>1175</v>
      </c>
      <c r="G64" s="12">
        <f>VLOOKUP($G$7,StateLookupTable,MATCH($J$7&amp;" - "&amp;$G$9,Tables!$AA$3:$AI$3,0)+10,FALSE)</f>
        <v>0.9</v>
      </c>
      <c r="H64" s="18" t="s">
        <v>1176</v>
      </c>
      <c r="I64" s="143">
        <f>IFERROR(ROUND(($E64/100)*$G64,0),"Error")</f>
        <v>0</v>
      </c>
      <c r="J64" s="35" t="str">
        <f>IF(E64="Error","Error: Adjust BPP values above","")</f>
        <v/>
      </c>
      <c r="M64"/>
      <c r="N64"/>
      <c r="O64"/>
    </row>
    <row r="65" spans="1:15" x14ac:dyDescent="0.2">
      <c r="A65" s="69"/>
      <c r="E65" s="24"/>
      <c r="F65" s="17"/>
      <c r="G65" s="25"/>
      <c r="H65" s="18"/>
      <c r="I65" s="144"/>
      <c r="M65"/>
      <c r="N65"/>
      <c r="O65"/>
    </row>
    <row r="66" spans="1:15" x14ac:dyDescent="0.2">
      <c r="A66" s="69"/>
      <c r="B66" s="26" t="s">
        <v>1216</v>
      </c>
      <c r="I66" s="145"/>
      <c r="M66"/>
      <c r="N66"/>
      <c r="O66"/>
    </row>
    <row r="67" spans="1:15" x14ac:dyDescent="0.2">
      <c r="A67" s="69"/>
      <c r="B67" s="26" t="str">
        <f>"COVERAGE (Total BPP not to exceed "&amp;TEXT(100000,"$0,000")&amp;" between"</f>
        <v>COVERAGE (Total BPP not to exceed $100,000 between</v>
      </c>
      <c r="I67" s="145"/>
      <c r="M67"/>
      <c r="N67"/>
      <c r="O67"/>
    </row>
    <row r="68" spans="1:15" x14ac:dyDescent="0.2">
      <c r="A68" s="69"/>
      <c r="B68" s="26" t="s">
        <v>1217</v>
      </c>
      <c r="E68" s="130">
        <f>IF($E$16+$E$14&gt;100000,"Error",$E$16)</f>
        <v>0</v>
      </c>
      <c r="F68" s="17" t="s">
        <v>1175</v>
      </c>
      <c r="G68" s="12">
        <f>ROUND(G64*1.2,2)</f>
        <v>1.08</v>
      </c>
      <c r="H68" s="18" t="s">
        <v>1176</v>
      </c>
      <c r="I68" s="143">
        <f>IFERROR(ROUND(($E68/100)*$G68,0),"Error")</f>
        <v>0</v>
      </c>
      <c r="J68" s="35" t="str">
        <f>IF(E68="Error","Error: Adjust BPP values above","")</f>
        <v/>
      </c>
      <c r="M68"/>
      <c r="N68"/>
      <c r="O68"/>
    </row>
    <row r="69" spans="1:15" x14ac:dyDescent="0.2">
      <c r="A69" s="69"/>
      <c r="F69" s="17"/>
      <c r="G69" s="13"/>
      <c r="I69" s="145"/>
      <c r="M69"/>
      <c r="N69"/>
      <c r="O69"/>
    </row>
    <row r="70" spans="1:15" x14ac:dyDescent="0.2">
      <c r="A70" s="69"/>
      <c r="B70" t="str">
        <f>B18</f>
        <v>Electronic Data Protection (EDP) Coverage:</v>
      </c>
      <c r="E70" s="143">
        <f>IF(LEFT(H18,5)="Error","Error",E18)</f>
        <v>10000</v>
      </c>
      <c r="F70" s="17" t="s">
        <v>1175</v>
      </c>
      <c r="G70" s="182" t="str">
        <f>IF(VLOOKUP($G$7,StateLookupTable,20,FALSE)="Included","Included",VLOOKUP($G$7,StateLookupTable,20,FALSE))</f>
        <v>Included</v>
      </c>
      <c r="H70" s="18" t="s">
        <v>1176</v>
      </c>
      <c r="I70" s="143" t="str">
        <f>IFERROR(IF(G70="Included","Included",ROUND(($E70/100)*$G70,0)),"Error")</f>
        <v>Included</v>
      </c>
      <c r="J70" s="35" t="str">
        <f>IF(E70="Error","Error: Adjust EDP values above","")</f>
        <v/>
      </c>
      <c r="M70"/>
      <c r="N70"/>
      <c r="O70"/>
    </row>
    <row r="71" spans="1:15" x14ac:dyDescent="0.2">
      <c r="A71" s="69"/>
      <c r="F71" s="17"/>
      <c r="G71" s="13"/>
    </row>
    <row r="72" spans="1:15" x14ac:dyDescent="0.2">
      <c r="A72" s="69"/>
      <c r="B72" t="s">
        <v>1160</v>
      </c>
      <c r="E72" s="15">
        <f>E20</f>
        <v>0</v>
      </c>
      <c r="F72" s="17" t="s">
        <v>1175</v>
      </c>
      <c r="G72" s="11">
        <f>VLOOKUP($G$7,StateLookupTable,21,FALSE)</f>
        <v>20</v>
      </c>
      <c r="H72" s="18" t="s">
        <v>1176</v>
      </c>
      <c r="I72" s="11">
        <f>$E72*$G72</f>
        <v>0</v>
      </c>
    </row>
    <row r="73" spans="1:15" x14ac:dyDescent="0.2">
      <c r="A73" s="69"/>
    </row>
    <row r="74" spans="1:15" x14ac:dyDescent="0.2">
      <c r="A74" s="69"/>
      <c r="B74" t="s">
        <v>1161</v>
      </c>
      <c r="E74" s="11">
        <f>Tables!$U$1</f>
        <v>300000</v>
      </c>
      <c r="F74" s="53" t="s">
        <v>1177</v>
      </c>
      <c r="G74" s="11">
        <f>IF($G$7="#N/A",0,Tables!$V$1)</f>
        <v>0</v>
      </c>
      <c r="H74" s="18" t="s">
        <v>1176</v>
      </c>
      <c r="I74" s="11">
        <f>G74</f>
        <v>0</v>
      </c>
    </row>
    <row r="75" spans="1:15" x14ac:dyDescent="0.2">
      <c r="A75" s="69"/>
    </row>
    <row r="76" spans="1:15" x14ac:dyDescent="0.2">
      <c r="A76" s="69"/>
      <c r="B76" t="s">
        <v>1165</v>
      </c>
      <c r="E76" s="19" t="str">
        <f>Tables!$U$7</f>
        <v>$0/$0</v>
      </c>
      <c r="F76" s="7" t="s">
        <v>1177</v>
      </c>
      <c r="G76" s="11">
        <f>IF($G$7="#N/A",0,Tables!U6)</f>
        <v>0</v>
      </c>
      <c r="H76" s="18" t="s">
        <v>1176</v>
      </c>
      <c r="I76" s="11">
        <f>$G76</f>
        <v>0</v>
      </c>
    </row>
    <row r="77" spans="1:15" x14ac:dyDescent="0.2">
      <c r="A77" s="69"/>
      <c r="E77" s="23"/>
      <c r="F77" s="7"/>
      <c r="G77" s="24"/>
      <c r="H77" s="18"/>
      <c r="I77" s="24"/>
    </row>
    <row r="78" spans="1:15" x14ac:dyDescent="0.2">
      <c r="A78" s="69"/>
      <c r="B78" t="str">
        <f>"JEWELRY &amp; WATCHES"</f>
        <v>JEWELRY &amp; WATCHES</v>
      </c>
      <c r="E78" s="19">
        <f ca="1">IF(Tables!$U$20="No",0,250)</f>
        <v>0</v>
      </c>
      <c r="F78" s="7" t="s">
        <v>1177</v>
      </c>
      <c r="G78" s="11">
        <v>20</v>
      </c>
      <c r="H78" s="18" t="s">
        <v>1176</v>
      </c>
      <c r="I78" s="11">
        <f ca="1">IF(E78=0,0,G78)</f>
        <v>0</v>
      </c>
    </row>
    <row r="79" spans="1:15" x14ac:dyDescent="0.2">
      <c r="A79" s="69"/>
      <c r="E79" s="23"/>
      <c r="F79" s="54"/>
      <c r="G79" s="24"/>
      <c r="H79" s="18"/>
      <c r="I79" s="24"/>
    </row>
    <row r="80" spans="1:15" x14ac:dyDescent="0.2">
      <c r="A80" s="69"/>
      <c r="B80" s="32" t="s">
        <v>1226</v>
      </c>
      <c r="E80" s="19">
        <f ca="1">IF(Tables!U24="Yes",25000,0)</f>
        <v>0</v>
      </c>
      <c r="F80" s="53" t="s">
        <v>1177</v>
      </c>
      <c r="G80" s="130">
        <f>VLOOKUP($G$7,StateLookupTable,22,FALSE)</f>
        <v>35</v>
      </c>
      <c r="H80" s="18" t="s">
        <v>1176</v>
      </c>
      <c r="I80" s="11">
        <f ca="1">IF(G80="n/a","Not yet available in this state.",IF(E80=0,0,G80))</f>
        <v>0</v>
      </c>
    </row>
    <row r="81" spans="1:10" x14ac:dyDescent="0.2">
      <c r="A81" s="69"/>
      <c r="E81" s="23"/>
      <c r="F81" s="54"/>
      <c r="G81" s="24"/>
      <c r="H81" s="18"/>
      <c r="I81" s="24"/>
    </row>
    <row r="82" spans="1:10" x14ac:dyDescent="0.2">
      <c r="A82" s="69"/>
      <c r="B82" s="32" t="s">
        <v>1268</v>
      </c>
      <c r="E82" s="19">
        <f ca="1">IF(Tables!U52="Yes",E74,0)</f>
        <v>0</v>
      </c>
      <c r="F82" s="53" t="s">
        <v>1177</v>
      </c>
      <c r="G82" s="125">
        <f ca="1">IF(Tables!U52="Yes",SUMIFS(Tables!$V$75:$V$110,Tables!$R$75:$R$110,Tables!$U$68,Tables!$S$75:$S$110,E82,Tables!$T$75:$T$110,Tables!U56,Tables!$U$75:$U$110,IF(G7="AK","AK","Other")),0)*0.5</f>
        <v>0</v>
      </c>
      <c r="H82" s="18" t="s">
        <v>1176</v>
      </c>
      <c r="I82" s="11">
        <f ca="1">IF(VLOOKUP($G$7,StateLookupTable,29,FALSE)="n/a","Not yet available in this state.",IF(E82=0,0,G82))</f>
        <v>0</v>
      </c>
    </row>
    <row r="83" spans="1:10" x14ac:dyDescent="0.2">
      <c r="A83" s="69"/>
      <c r="E83" s="23"/>
      <c r="F83" s="54"/>
      <c r="G83" s="24"/>
      <c r="H83" s="18"/>
      <c r="I83" s="24"/>
    </row>
    <row r="84" spans="1:10" x14ac:dyDescent="0.2">
      <c r="A84" s="69"/>
      <c r="B84" s="32" t="s">
        <v>1269</v>
      </c>
      <c r="E84" s="19">
        <f ca="1">IF(Tables!U60="Yes",E74,0)</f>
        <v>0</v>
      </c>
      <c r="F84" s="53" t="s">
        <v>1177</v>
      </c>
      <c r="G84" s="11">
        <f ca="1">IF(Tables!U60="Yes",SUMIFS(Tables!$V$75:$V$110,Tables!$R$75:$R$110,Tables!$U$68,Tables!$S$75:$S$110,E84,Tables!$T$75:$T$110,Tables!U64,Tables!$U$75:$U$110,IF(G7="AK","AK","Other")),0)</f>
        <v>0</v>
      </c>
      <c r="H84" s="18" t="s">
        <v>1176</v>
      </c>
      <c r="I84" s="11">
        <f ca="1">IF(VLOOKUP($G$7,StateLookupTable,29,FALSE)="n/a","Not yet available in this state.",IF(E84=0,0,G84))</f>
        <v>0</v>
      </c>
      <c r="J84" s="34" t="str">
        <f ca="1">IF(VLOOKUP($G$7,StateLookupTable,29,FALSE)="n/a","Unmanned Aircraft coverage is not available in this state",IF(Tables!$U$60="Yes","Requires selection of Unmanned Aircraft Operations rate class.  Confirm this above.",""))</f>
        <v/>
      </c>
    </row>
    <row r="85" spans="1:10" x14ac:dyDescent="0.2">
      <c r="A85" s="69"/>
      <c r="E85" s="23"/>
      <c r="F85" s="7"/>
      <c r="G85" s="24"/>
      <c r="H85" s="18"/>
      <c r="I85" s="24"/>
    </row>
    <row r="86" spans="1:10" ht="13.5" thickBot="1" x14ac:dyDescent="0.25">
      <c r="A86" s="69"/>
      <c r="B86" s="32" t="s">
        <v>1243</v>
      </c>
      <c r="E86" s="19">
        <f ca="1">IF(Tables!U28="No",0,Tables!$U$43)</f>
        <v>0</v>
      </c>
      <c r="F86" s="53" t="s">
        <v>1177</v>
      </c>
      <c r="G86" s="11">
        <f ca="1">IF(E86=0,0,VLOOKUP($G$7,StateLookupTable,MATCH(Tables!$U$43&amp;" - "&amp;Tables!$U$47,Tables!$AV$3:$BA$3,0)+22,FALSE))</f>
        <v>0</v>
      </c>
      <c r="H86" s="18" t="s">
        <v>1176</v>
      </c>
      <c r="I86" s="14">
        <f ca="1">IF(E86=0,0,G86*Tables!V32)</f>
        <v>0</v>
      </c>
      <c r="J86" s="53"/>
    </row>
    <row r="87" spans="1:10" ht="13.5" thickTop="1" x14ac:dyDescent="0.2">
      <c r="A87" s="69"/>
      <c r="B87" s="56" t="s">
        <v>1228</v>
      </c>
      <c r="C87" s="126">
        <f ca="1">VLOOKUP(Tables!T47,Tables!$R$48:$S$50,2,FALSE)</f>
        <v>0</v>
      </c>
      <c r="D87" s="32"/>
      <c r="E87" s="23"/>
      <c r="F87" s="53"/>
      <c r="G87" s="53" t="s">
        <v>1227</v>
      </c>
      <c r="H87" s="18"/>
      <c r="I87" s="24"/>
      <c r="J87" s="7"/>
    </row>
    <row r="88" spans="1:10" x14ac:dyDescent="0.2">
      <c r="A88" s="69"/>
      <c r="B88" s="56" t="s">
        <v>1229</v>
      </c>
      <c r="C88" s="126">
        <f ca="1">VLOOKUP(Tables!U32,Tables!$R$33:$S$35,2,FALSE)</f>
        <v>0</v>
      </c>
      <c r="D88" s="32"/>
      <c r="E88" s="23"/>
      <c r="F88" s="53"/>
      <c r="G88" s="24"/>
      <c r="H88" s="18"/>
      <c r="I88" s="24"/>
      <c r="J88" s="7"/>
    </row>
    <row r="89" spans="1:10" x14ac:dyDescent="0.2">
      <c r="A89" s="69"/>
      <c r="B89" s="32"/>
      <c r="C89" s="32"/>
      <c r="D89" s="32"/>
      <c r="E89" s="32"/>
      <c r="F89" s="32"/>
      <c r="G89" s="32"/>
    </row>
    <row r="90" spans="1:10" x14ac:dyDescent="0.2">
      <c r="A90" s="69"/>
      <c r="B90" s="1" t="s">
        <v>1171</v>
      </c>
      <c r="I90" s="130">
        <f ca="1">IF(ISERROR(MATCH("Error*",$J$62:$J$86,0)),SUM(J9,I64:I86),"Error")</f>
        <v>159</v>
      </c>
    </row>
    <row r="91" spans="1:10" x14ac:dyDescent="0.2">
      <c r="A91" s="69"/>
      <c r="I91" s="13"/>
    </row>
    <row r="92" spans="1:10" ht="13.5" thickBot="1" x14ac:dyDescent="0.25">
      <c r="A92" s="69"/>
      <c r="B92" t="s">
        <v>1172</v>
      </c>
      <c r="H92" s="18" t="s">
        <v>1176</v>
      </c>
      <c r="I92" s="163">
        <f ca="1">IFERROR(IF(VLOOKUP($G$7,StateLookupTable,MATCH(VALUE($J$7),Tables!$BF$3:$BH$3,0)+32,FALSE)="Included","Included",IF(Tables!$U$16="Yes",IF(VLOOKUP($G$7,StateLookupTable,MATCH(VALUE($J$7),Tables!$BF$3:$BH$3,0)+32,FALSE)="Flat",VLOOKUP($G$7,StateLookupTable,MATCH(VALUE($J$7),Tables!$BC$3:$BE$3,0)+29,FALSE),VLOOKUP($G$7,StateLookupTable,MATCH(VALUE($J$7),Tables!$BC$3:$BE$3,0)+29,FALSE)*I90),0)),"Error")</f>
        <v>0</v>
      </c>
    </row>
    <row r="93" spans="1:10" ht="10.5" customHeight="1" thickTop="1" x14ac:dyDescent="0.2">
      <c r="A93" s="69"/>
      <c r="H93" s="16"/>
      <c r="I93" s="24"/>
    </row>
    <row r="94" spans="1:10" x14ac:dyDescent="0.2">
      <c r="B94" t="str">
        <f>IF(G7="LA","LA Property Surcharge","")</f>
        <v/>
      </c>
      <c r="H94" s="18" t="str">
        <f>IF(G7="LA","=","")</f>
        <v/>
      </c>
      <c r="I94" s="11">
        <f>IF(G7="LA",ROUND(SUM(J9*0.6,I64,I68)*0.024,0),0)</f>
        <v>0</v>
      </c>
    </row>
    <row r="95" spans="1:10" ht="7.5" customHeight="1" x14ac:dyDescent="0.2">
      <c r="H95" s="16"/>
      <c r="I95" s="24"/>
    </row>
    <row r="96" spans="1:10" ht="13.5" thickBot="1" x14ac:dyDescent="0.25">
      <c r="B96" s="1" t="s">
        <v>1173</v>
      </c>
      <c r="G96" s="57"/>
      <c r="I96" s="164">
        <f ca="1">IF(I90="Error","Error",SUM(I90,I92))</f>
        <v>159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C5:E5"/>
    <mergeCell ref="H40:N41"/>
  </mergeCells>
  <phoneticPr fontId="3" type="noConversion"/>
  <conditionalFormatting sqref="G18">
    <cfRule type="cellIs" dxfId="1" priority="2" stopIfTrue="1" operator="equal">
      <formula>"Elect an EDP Coverage limit."</formula>
    </cfRule>
  </conditionalFormatting>
  <conditionalFormatting sqref="I94">
    <cfRule type="expression" dxfId="0" priority="1" stopIfTrue="1">
      <formula>B94=""</formula>
    </cfRule>
  </conditionalFormatting>
  <printOptions horizontalCentered="1" verticalCentered="1"/>
  <pageMargins left="0.25" right="0.25" top="0.25" bottom="0.25" header="0.5" footer="0.5"/>
  <pageSetup scale="58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2</xdr:col>
                    <xdr:colOff>0</xdr:colOff>
                    <xdr:row>8</xdr:row>
                    <xdr:rowOff>9525</xdr:rowOff>
                  </from>
                  <to>
                    <xdr:col>4</xdr:col>
                    <xdr:colOff>1038225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4</xdr:col>
                    <xdr:colOff>9525</xdr:colOff>
                    <xdr:row>21</xdr:row>
                    <xdr:rowOff>0</xdr:rowOff>
                  </from>
                  <to>
                    <xdr:col>5</xdr:col>
                    <xdr:colOff>942975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Drop Down 3">
              <controlPr defaultSize="0" autoLine="0" autoPict="0">
                <anchor moveWithCells="1">
                  <from>
                    <xdr:col>4</xdr:col>
                    <xdr:colOff>9525</xdr:colOff>
                    <xdr:row>23</xdr:row>
                    <xdr:rowOff>0</xdr:rowOff>
                  </from>
                  <to>
                    <xdr:col>5</xdr:col>
                    <xdr:colOff>942975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Drop Down 4">
              <controlPr defaultSize="0" autoLine="0" autoPict="0">
                <anchor moveWithCells="1">
                  <from>
                    <xdr:col>4</xdr:col>
                    <xdr:colOff>9525</xdr:colOff>
                    <xdr:row>54</xdr:row>
                    <xdr:rowOff>200025</xdr:rowOff>
                  </from>
                  <to>
                    <xdr:col>5</xdr:col>
                    <xdr:colOff>942975</xdr:colOff>
                    <xdr:row>56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Drop Down 10">
              <controlPr defaultSize="0" autoLine="0" autoPict="0">
                <anchor moveWithCells="1">
                  <from>
                    <xdr:col>4</xdr:col>
                    <xdr:colOff>9525</xdr:colOff>
                    <xdr:row>25</xdr:row>
                    <xdr:rowOff>0</xdr:rowOff>
                  </from>
                  <to>
                    <xdr:col>5</xdr:col>
                    <xdr:colOff>942975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9" name="Drop Down 23">
              <controlPr defaultSize="0" autoLine="0" autoPict="0">
                <anchor moveWithCells="1">
                  <from>
                    <xdr:col>4</xdr:col>
                    <xdr:colOff>9525</xdr:colOff>
                    <xdr:row>27</xdr:row>
                    <xdr:rowOff>0</xdr:rowOff>
                  </from>
                  <to>
                    <xdr:col>5</xdr:col>
                    <xdr:colOff>942975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0" name="GKCDD">
              <controlPr defaultSize="0" autoLine="0" autoPict="0">
                <anchor moveWithCells="1">
                  <from>
                    <xdr:col>4</xdr:col>
                    <xdr:colOff>9525</xdr:colOff>
                    <xdr:row>42</xdr:row>
                    <xdr:rowOff>0</xdr:rowOff>
                  </from>
                  <to>
                    <xdr:col>5</xdr:col>
                    <xdr:colOff>942975</xdr:colOff>
                    <xdr:row>42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1" name="Drop Down 25">
              <controlPr defaultSize="0" autoLine="0" autoPict="0">
                <anchor moveWithCells="1">
                  <from>
                    <xdr:col>4</xdr:col>
                    <xdr:colOff>9525</xdr:colOff>
                    <xdr:row>45</xdr:row>
                    <xdr:rowOff>0</xdr:rowOff>
                  </from>
                  <to>
                    <xdr:col>5</xdr:col>
                    <xdr:colOff>942975</xdr:colOff>
                    <xdr:row>45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2" name="Drop Down 26">
              <controlPr defaultSize="0" autoLine="0" autoPict="0">
                <anchor moveWithCells="1">
                  <from>
                    <xdr:col>4</xdr:col>
                    <xdr:colOff>9525</xdr:colOff>
                    <xdr:row>48</xdr:row>
                    <xdr:rowOff>0</xdr:rowOff>
                  </from>
                  <to>
                    <xdr:col>5</xdr:col>
                    <xdr:colOff>942975</xdr:colOff>
                    <xdr:row>48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3" name="Drop Down 27">
              <controlPr defaultSize="0" autoLine="0" autoPict="0">
                <anchor moveWithCells="1">
                  <from>
                    <xdr:col>4</xdr:col>
                    <xdr:colOff>9525</xdr:colOff>
                    <xdr:row>52</xdr:row>
                    <xdr:rowOff>0</xdr:rowOff>
                  </from>
                  <to>
                    <xdr:col>5</xdr:col>
                    <xdr:colOff>942975</xdr:colOff>
                    <xdr:row>52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4" name="Drop Down 28">
              <controlPr defaultSize="0" autoLine="0" autoPict="0">
                <anchor moveWithCells="1">
                  <from>
                    <xdr:col>4</xdr:col>
                    <xdr:colOff>9525</xdr:colOff>
                    <xdr:row>50</xdr:row>
                    <xdr:rowOff>0</xdr:rowOff>
                  </from>
                  <to>
                    <xdr:col>5</xdr:col>
                    <xdr:colOff>942975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5" name="Drop Down 29">
              <controlPr defaultSize="0" autoLine="0" autoPict="0">
                <anchor moveWithCells="1">
                  <from>
                    <xdr:col>4</xdr:col>
                    <xdr:colOff>19050</xdr:colOff>
                    <xdr:row>28</xdr:row>
                    <xdr:rowOff>152400</xdr:rowOff>
                  </from>
                  <to>
                    <xdr:col>5</xdr:col>
                    <xdr:colOff>962025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6" name="Drop Down 30">
              <controlPr defaultSize="0" autoLine="0" autoPict="0">
                <anchor moveWithCells="1">
                  <from>
                    <xdr:col>4</xdr:col>
                    <xdr:colOff>9525</xdr:colOff>
                    <xdr:row>30</xdr:row>
                    <xdr:rowOff>76200</xdr:rowOff>
                  </from>
                  <to>
                    <xdr:col>6</xdr:col>
                    <xdr:colOff>590550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7" name="Drop Down 31">
              <controlPr defaultSize="0" autoLine="0" autoPict="0">
                <anchor moveWithCells="1">
                  <from>
                    <xdr:col>3</xdr:col>
                    <xdr:colOff>942975</xdr:colOff>
                    <xdr:row>39</xdr:row>
                    <xdr:rowOff>19050</xdr:rowOff>
                  </from>
                  <to>
                    <xdr:col>6</xdr:col>
                    <xdr:colOff>542925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8" name="Drop Down 32">
              <controlPr defaultSize="0" autoLine="0" autoPict="0">
                <anchor moveWithCells="1">
                  <from>
                    <xdr:col>4</xdr:col>
                    <xdr:colOff>19050</xdr:colOff>
                    <xdr:row>32</xdr:row>
                    <xdr:rowOff>152400</xdr:rowOff>
                  </from>
                  <to>
                    <xdr:col>6</xdr:col>
                    <xdr:colOff>0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9" name="Drop Down 33">
              <controlPr defaultSize="0" autoLine="0" autoPict="0">
                <anchor moveWithCells="1">
                  <from>
                    <xdr:col>4</xdr:col>
                    <xdr:colOff>9525</xdr:colOff>
                    <xdr:row>34</xdr:row>
                    <xdr:rowOff>76200</xdr:rowOff>
                  </from>
                  <to>
                    <xdr:col>6</xdr:col>
                    <xdr:colOff>590550</xdr:colOff>
                    <xdr:row>36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K917"/>
  <sheetViews>
    <sheetView topLeftCell="Z1" zoomScale="85" zoomScaleNormal="85" workbookViewId="0">
      <selection activeCell="AS19" sqref="AS19"/>
    </sheetView>
  </sheetViews>
  <sheetFormatPr defaultColWidth="8.7109375" defaultRowHeight="12.75" x14ac:dyDescent="0.2"/>
  <cols>
    <col min="1" max="1" width="8.85546875" style="32" bestFit="1" customWidth="1"/>
    <col min="2" max="2" width="9.140625" style="113" customWidth="1"/>
    <col min="3" max="3" width="18.7109375" style="32" customWidth="1"/>
    <col min="4" max="4" width="8.7109375" style="32"/>
    <col min="5" max="5" width="21.7109375" style="32" bestFit="1" customWidth="1"/>
    <col min="6" max="8" width="8.85546875" style="32" bestFit="1" customWidth="1"/>
    <col min="9" max="9" width="23.85546875" style="32" customWidth="1"/>
    <col min="10" max="10" width="12.7109375" style="32" bestFit="1" customWidth="1"/>
    <col min="11" max="11" width="17.140625" style="32" customWidth="1"/>
    <col min="12" max="12" width="38.85546875" style="32" customWidth="1"/>
    <col min="13" max="13" width="8.85546875" style="32" bestFit="1" customWidth="1"/>
    <col min="14" max="17" width="8.7109375" style="32"/>
    <col min="18" max="18" width="10.28515625" style="32" customWidth="1"/>
    <col min="19" max="19" width="12.85546875" style="32" bestFit="1" customWidth="1"/>
    <col min="20" max="20" width="8.85546875" style="32" bestFit="1" customWidth="1"/>
    <col min="21" max="21" width="12.42578125" style="32" bestFit="1" customWidth="1"/>
    <col min="22" max="22" width="9.85546875" style="32" bestFit="1" customWidth="1"/>
    <col min="23" max="23" width="12.140625" style="32" customWidth="1"/>
    <col min="24" max="25" width="8.85546875" style="32" bestFit="1" customWidth="1"/>
    <col min="26" max="26" width="7.7109375" style="30" bestFit="1" customWidth="1"/>
    <col min="27" max="35" width="8" style="138" customWidth="1"/>
    <col min="36" max="44" width="8" style="139" customWidth="1"/>
    <col min="45" max="45" width="8.7109375" style="133"/>
    <col min="46" max="47" width="9.85546875" style="133" bestFit="1" customWidth="1"/>
    <col min="48" max="48" width="18.5703125" style="150" bestFit="1" customWidth="1"/>
    <col min="49" max="49" width="18.7109375" style="150" bestFit="1" customWidth="1"/>
    <col min="50" max="50" width="19.140625" style="150" bestFit="1" customWidth="1"/>
    <col min="51" max="51" width="18.5703125" style="150" bestFit="1" customWidth="1"/>
    <col min="52" max="52" width="18.7109375" style="150" bestFit="1" customWidth="1"/>
    <col min="53" max="53" width="19.140625" style="150" bestFit="1" customWidth="1"/>
    <col min="54" max="54" width="10.42578125" style="133" bestFit="1" customWidth="1"/>
    <col min="55" max="60" width="8" style="159" customWidth="1"/>
    <col min="61" max="16384" width="8.7109375" style="32"/>
  </cols>
  <sheetData>
    <row r="1" spans="1:63" ht="13.5" thickBot="1" x14ac:dyDescent="0.25">
      <c r="A1" s="171" t="s">
        <v>1146</v>
      </c>
      <c r="B1" s="172"/>
      <c r="C1" s="172"/>
      <c r="D1" s="172"/>
      <c r="E1" s="173"/>
      <c r="H1" s="174" t="s">
        <v>1145</v>
      </c>
      <c r="I1" s="175"/>
      <c r="J1" s="175"/>
      <c r="K1" s="175"/>
      <c r="L1" s="176"/>
      <c r="M1" s="74">
        <v>83</v>
      </c>
      <c r="N1" s="119" t="str">
        <f>VLOOKUP(M1,$G$3:$L$147,4,FALSE)</f>
        <v>B</v>
      </c>
      <c r="O1" s="49">
        <f>VLOOKUP(M1,$G$3:$M$147,7,FALSE)</f>
        <v>0</v>
      </c>
      <c r="R1" s="36" t="s">
        <v>1158</v>
      </c>
      <c r="S1" s="37"/>
      <c r="T1" s="75">
        <v>1</v>
      </c>
      <c r="U1" s="52">
        <f>VLOOKUP($T$1,$R$2:$S$4,2,FALSE)</f>
        <v>300000</v>
      </c>
      <c r="V1" s="52">
        <f>VLOOKUP($T$1,$R$2:$U$4,3,FALSE)</f>
        <v>0</v>
      </c>
      <c r="Z1" s="167" t="s">
        <v>1189</v>
      </c>
      <c r="AA1" s="131" t="s">
        <v>1309</v>
      </c>
      <c r="AB1" s="131"/>
      <c r="AC1" s="131"/>
      <c r="AD1" s="131"/>
      <c r="AE1" s="131"/>
      <c r="AF1" s="131"/>
      <c r="AG1" s="131"/>
      <c r="AH1" s="131"/>
      <c r="AI1" s="131"/>
      <c r="AJ1" s="132" t="s">
        <v>1159</v>
      </c>
      <c r="AK1" s="132"/>
      <c r="AL1" s="132"/>
      <c r="AM1" s="132"/>
      <c r="AN1" s="132"/>
      <c r="AO1" s="132"/>
      <c r="AP1" s="132"/>
      <c r="AQ1" s="132"/>
      <c r="AR1" s="132"/>
      <c r="AV1" s="148" t="s">
        <v>1317</v>
      </c>
      <c r="AW1" s="148"/>
      <c r="AX1" s="148"/>
      <c r="AY1" s="148"/>
      <c r="AZ1" s="148"/>
      <c r="BA1" s="148"/>
      <c r="BC1" s="168" t="s">
        <v>1328</v>
      </c>
      <c r="BD1" s="168"/>
      <c r="BE1" s="168"/>
      <c r="BF1" s="168"/>
      <c r="BG1" s="168"/>
      <c r="BH1" s="168"/>
    </row>
    <row r="2" spans="1:63" ht="13.5" thickBot="1" x14ac:dyDescent="0.25">
      <c r="A2" s="76" t="s">
        <v>1013</v>
      </c>
      <c r="B2" s="77" t="s">
        <v>0</v>
      </c>
      <c r="C2" s="78" t="s">
        <v>1</v>
      </c>
      <c r="D2" s="78" t="s">
        <v>2</v>
      </c>
      <c r="E2" s="79" t="s">
        <v>1333</v>
      </c>
      <c r="H2" s="177" t="s">
        <v>1021</v>
      </c>
      <c r="I2" s="178" t="s">
        <v>1022</v>
      </c>
      <c r="J2" s="178" t="s">
        <v>1023</v>
      </c>
      <c r="K2" s="178" t="s">
        <v>1200</v>
      </c>
      <c r="L2" s="178" t="s">
        <v>1337</v>
      </c>
      <c r="M2" s="81" t="s">
        <v>1334</v>
      </c>
      <c r="N2" s="82"/>
      <c r="O2" s="30"/>
      <c r="R2" s="80">
        <v>1</v>
      </c>
      <c r="S2" s="83">
        <v>300000</v>
      </c>
      <c r="T2" s="84"/>
      <c r="U2" s="85">
        <v>0</v>
      </c>
      <c r="Z2" s="167" t="s">
        <v>1291</v>
      </c>
      <c r="AA2" s="131" t="s">
        <v>1190</v>
      </c>
      <c r="AB2" s="131"/>
      <c r="AC2" s="131"/>
      <c r="AD2" s="131" t="s">
        <v>1191</v>
      </c>
      <c r="AE2" s="131"/>
      <c r="AF2" s="131"/>
      <c r="AG2" s="131" t="s">
        <v>1192</v>
      </c>
      <c r="AH2" s="131"/>
      <c r="AI2" s="131"/>
      <c r="AJ2" s="132" t="s">
        <v>1190</v>
      </c>
      <c r="AK2" s="132"/>
      <c r="AL2" s="132"/>
      <c r="AM2" s="132" t="s">
        <v>1191</v>
      </c>
      <c r="AN2" s="132"/>
      <c r="AO2" s="132"/>
      <c r="AP2" s="132" t="s">
        <v>1192</v>
      </c>
      <c r="AQ2" s="132"/>
      <c r="AR2" s="132"/>
      <c r="AS2" s="134" t="s">
        <v>1310</v>
      </c>
      <c r="AT2" s="134" t="s">
        <v>1313</v>
      </c>
      <c r="AU2" s="134" t="s">
        <v>1315</v>
      </c>
      <c r="AV2" s="151">
        <v>30000</v>
      </c>
      <c r="AW2" s="151"/>
      <c r="AX2" s="151"/>
      <c r="AY2" s="151">
        <v>60000</v>
      </c>
      <c r="AZ2" s="151"/>
      <c r="BA2" s="151"/>
      <c r="BB2" s="134" t="s">
        <v>1325</v>
      </c>
      <c r="BC2" s="168" t="s">
        <v>1329</v>
      </c>
      <c r="BD2" s="168"/>
      <c r="BE2" s="168"/>
      <c r="BF2" s="168" t="s">
        <v>1330</v>
      </c>
      <c r="BG2" s="168"/>
      <c r="BH2" s="168"/>
    </row>
    <row r="3" spans="1:63" x14ac:dyDescent="0.2">
      <c r="A3" s="86">
        <v>1</v>
      </c>
      <c r="B3" s="114" t="s">
        <v>9</v>
      </c>
      <c r="C3" s="70" t="s">
        <v>10</v>
      </c>
      <c r="D3" s="70" t="s">
        <v>11</v>
      </c>
      <c r="E3" s="115" t="s">
        <v>5</v>
      </c>
      <c r="G3" s="32">
        <v>1</v>
      </c>
      <c r="H3" s="86">
        <v>63</v>
      </c>
      <c r="I3" s="30" t="s">
        <v>1104</v>
      </c>
      <c r="J3" s="30" t="s">
        <v>1025</v>
      </c>
      <c r="K3" s="30" t="s">
        <v>1026</v>
      </c>
      <c r="L3" s="30" t="str">
        <f>I3&amp;" - "&amp;H3</f>
        <v>ABSTRACTING &amp; INDEXING SERVICE - 63</v>
      </c>
      <c r="M3" s="30"/>
      <c r="N3" s="87"/>
      <c r="O3" s="30"/>
      <c r="R3" s="86">
        <v>2</v>
      </c>
      <c r="S3" s="88">
        <v>500000</v>
      </c>
      <c r="T3" s="89">
        <v>25</v>
      </c>
      <c r="U3" s="85">
        <v>40</v>
      </c>
      <c r="Z3" s="147" t="s">
        <v>1241</v>
      </c>
      <c r="AA3" s="140" t="s">
        <v>1300</v>
      </c>
      <c r="AB3" s="140" t="s">
        <v>1301</v>
      </c>
      <c r="AC3" s="140" t="s">
        <v>1302</v>
      </c>
      <c r="AD3" s="140" t="s">
        <v>1303</v>
      </c>
      <c r="AE3" s="140" t="s">
        <v>1304</v>
      </c>
      <c r="AF3" s="140" t="s">
        <v>1305</v>
      </c>
      <c r="AG3" s="140" t="s">
        <v>1306</v>
      </c>
      <c r="AH3" s="140" t="s">
        <v>1307</v>
      </c>
      <c r="AI3" s="140" t="s">
        <v>1308</v>
      </c>
      <c r="AJ3" s="141" t="s">
        <v>1300</v>
      </c>
      <c r="AK3" s="141" t="s">
        <v>1301</v>
      </c>
      <c r="AL3" s="141" t="s">
        <v>1302</v>
      </c>
      <c r="AM3" s="141" t="s">
        <v>1303</v>
      </c>
      <c r="AN3" s="141" t="s">
        <v>1304</v>
      </c>
      <c r="AO3" s="141" t="s">
        <v>1305</v>
      </c>
      <c r="AP3" s="141" t="s">
        <v>1306</v>
      </c>
      <c r="AQ3" s="141" t="s">
        <v>1307</v>
      </c>
      <c r="AR3" s="141" t="s">
        <v>1308</v>
      </c>
      <c r="AS3" s="169" t="s">
        <v>1296</v>
      </c>
      <c r="AT3" s="169" t="s">
        <v>1314</v>
      </c>
      <c r="AU3" s="169" t="s">
        <v>1316</v>
      </c>
      <c r="AV3" s="149" t="s">
        <v>1318</v>
      </c>
      <c r="AW3" s="149" t="s">
        <v>1319</v>
      </c>
      <c r="AX3" s="149" t="s">
        <v>1320</v>
      </c>
      <c r="AY3" s="149" t="s">
        <v>1321</v>
      </c>
      <c r="AZ3" s="149" t="s">
        <v>1322</v>
      </c>
      <c r="BA3" s="149" t="s">
        <v>1323</v>
      </c>
      <c r="BB3" s="169" t="s">
        <v>1326</v>
      </c>
      <c r="BC3" s="155">
        <v>1</v>
      </c>
      <c r="BD3" s="155">
        <v>2</v>
      </c>
      <c r="BE3" s="155">
        <v>3</v>
      </c>
      <c r="BF3" s="155">
        <v>1</v>
      </c>
      <c r="BG3" s="155">
        <v>2</v>
      </c>
      <c r="BH3" s="155">
        <v>3</v>
      </c>
      <c r="BI3" s="142"/>
      <c r="BJ3" s="142"/>
      <c r="BK3" s="142"/>
    </row>
    <row r="4" spans="1:63" ht="13.5" thickBot="1" x14ac:dyDescent="0.25">
      <c r="A4" s="86">
        <f t="shared" ref="A4:A67" si="0">A3+1</f>
        <v>2</v>
      </c>
      <c r="B4" s="114" t="s">
        <v>12</v>
      </c>
      <c r="C4" s="70" t="s">
        <v>13</v>
      </c>
      <c r="D4" s="70" t="s">
        <v>1187</v>
      </c>
      <c r="E4" s="115" t="s">
        <v>8</v>
      </c>
      <c r="G4" s="32">
        <v>2</v>
      </c>
      <c r="H4" s="86">
        <v>1</v>
      </c>
      <c r="I4" s="30" t="s">
        <v>1024</v>
      </c>
      <c r="J4" s="30" t="s">
        <v>1025</v>
      </c>
      <c r="K4" s="30" t="s">
        <v>1026</v>
      </c>
      <c r="L4" s="30" t="str">
        <f>I4&amp;" - "&amp;H4</f>
        <v>ACCOUNTING SERVICE - 1</v>
      </c>
      <c r="M4" s="30"/>
      <c r="N4" s="87"/>
      <c r="O4" s="30"/>
      <c r="R4" s="90">
        <v>3</v>
      </c>
      <c r="S4" s="91">
        <v>1000000</v>
      </c>
      <c r="T4" s="92">
        <v>60</v>
      </c>
      <c r="U4" s="93">
        <v>80</v>
      </c>
      <c r="Z4" s="170" t="s">
        <v>1008</v>
      </c>
      <c r="AA4" s="152">
        <v>297</v>
      </c>
      <c r="AB4" s="152">
        <v>239</v>
      </c>
      <c r="AC4" s="152">
        <v>136</v>
      </c>
      <c r="AD4" s="152">
        <v>239</v>
      </c>
      <c r="AE4" s="152">
        <v>201</v>
      </c>
      <c r="AF4" s="152">
        <v>136</v>
      </c>
      <c r="AG4" s="152">
        <v>174</v>
      </c>
      <c r="AH4" s="152">
        <v>136</v>
      </c>
      <c r="AI4" s="152">
        <v>130</v>
      </c>
      <c r="AJ4" s="153">
        <v>6.25</v>
      </c>
      <c r="AK4" s="153">
        <v>2.9</v>
      </c>
      <c r="AL4" s="153">
        <v>2</v>
      </c>
      <c r="AM4" s="153">
        <v>4.2</v>
      </c>
      <c r="AN4" s="153">
        <v>2</v>
      </c>
      <c r="AO4" s="153">
        <v>1.4</v>
      </c>
      <c r="AP4" s="153">
        <v>2.75</v>
      </c>
      <c r="AQ4" s="153">
        <v>1.4</v>
      </c>
      <c r="AR4" s="153">
        <v>0.9</v>
      </c>
      <c r="AS4" s="134" t="s">
        <v>1311</v>
      </c>
      <c r="AT4" s="162">
        <v>20</v>
      </c>
      <c r="AU4" s="162">
        <v>35</v>
      </c>
      <c r="AV4" s="161">
        <v>187</v>
      </c>
      <c r="AW4" s="161">
        <v>215</v>
      </c>
      <c r="AX4" s="161">
        <v>250</v>
      </c>
      <c r="AY4" s="161">
        <v>310</v>
      </c>
      <c r="AZ4" s="161">
        <v>357</v>
      </c>
      <c r="BA4" s="161">
        <v>418</v>
      </c>
      <c r="BB4" s="154" t="s">
        <v>1327</v>
      </c>
      <c r="BC4" s="156">
        <v>0.2</v>
      </c>
      <c r="BD4" s="157">
        <v>1</v>
      </c>
      <c r="BE4" s="157">
        <v>1</v>
      </c>
      <c r="BF4" s="156" t="s">
        <v>1332</v>
      </c>
      <c r="BG4" s="157" t="s">
        <v>1331</v>
      </c>
      <c r="BH4" s="157" t="s">
        <v>1331</v>
      </c>
    </row>
    <row r="5" spans="1:63" ht="13.5" thickBot="1" x14ac:dyDescent="0.25">
      <c r="A5" s="86">
        <f t="shared" si="0"/>
        <v>3</v>
      </c>
      <c r="B5" s="114" t="s">
        <v>15</v>
      </c>
      <c r="C5" s="70" t="s">
        <v>13</v>
      </c>
      <c r="D5" s="70" t="s">
        <v>1187</v>
      </c>
      <c r="E5" s="115" t="s">
        <v>8</v>
      </c>
      <c r="G5" s="32">
        <v>3</v>
      </c>
      <c r="H5" s="86">
        <v>2</v>
      </c>
      <c r="I5" s="30" t="s">
        <v>1058</v>
      </c>
      <c r="J5" s="28" t="str">
        <f>IF('HBI Rater'!G7="NY","B","A")</f>
        <v>A</v>
      </c>
      <c r="K5" s="30" t="s">
        <v>1026</v>
      </c>
      <c r="L5" s="30" t="str">
        <f>I5&amp;" - "&amp;H5</f>
        <v>ADJUSTER (PUBLIC OR INDEPENDENT CLAIM ADJUSTER) - 2</v>
      </c>
      <c r="M5" s="30"/>
      <c r="N5" s="87"/>
      <c r="O5" s="30"/>
      <c r="Z5" s="170" t="s">
        <v>368</v>
      </c>
      <c r="AA5" s="152">
        <v>297</v>
      </c>
      <c r="AB5" s="152">
        <v>239</v>
      </c>
      <c r="AC5" s="152">
        <v>159</v>
      </c>
      <c r="AD5" s="152">
        <v>239</v>
      </c>
      <c r="AE5" s="152">
        <v>201</v>
      </c>
      <c r="AF5" s="152">
        <v>159</v>
      </c>
      <c r="AG5" s="152">
        <v>201</v>
      </c>
      <c r="AH5" s="152">
        <v>159</v>
      </c>
      <c r="AI5" s="152">
        <v>159</v>
      </c>
      <c r="AJ5" s="153">
        <v>6.25</v>
      </c>
      <c r="AK5" s="153">
        <v>2.9</v>
      </c>
      <c r="AL5" s="153">
        <v>2</v>
      </c>
      <c r="AM5" s="153">
        <v>4.2</v>
      </c>
      <c r="AN5" s="153">
        <v>2</v>
      </c>
      <c r="AO5" s="153">
        <v>1.4</v>
      </c>
      <c r="AP5" s="153">
        <v>2.75</v>
      </c>
      <c r="AQ5" s="153">
        <v>1.4</v>
      </c>
      <c r="AR5" s="153">
        <v>0.9</v>
      </c>
      <c r="AS5" s="134" t="s">
        <v>1311</v>
      </c>
      <c r="AT5" s="162">
        <v>20</v>
      </c>
      <c r="AU5" s="162">
        <v>35</v>
      </c>
      <c r="AV5" s="161">
        <v>151</v>
      </c>
      <c r="AW5" s="161">
        <v>173</v>
      </c>
      <c r="AX5" s="161">
        <v>203</v>
      </c>
      <c r="AY5" s="161">
        <v>249</v>
      </c>
      <c r="AZ5" s="161">
        <v>287</v>
      </c>
      <c r="BA5" s="161">
        <v>337</v>
      </c>
      <c r="BB5" s="154" t="s">
        <v>1327</v>
      </c>
      <c r="BC5" s="156">
        <v>0.2</v>
      </c>
      <c r="BD5" s="157">
        <v>1</v>
      </c>
      <c r="BE5" s="157">
        <v>1</v>
      </c>
      <c r="BF5" s="156" t="s">
        <v>1332</v>
      </c>
      <c r="BG5" s="157" t="s">
        <v>1331</v>
      </c>
      <c r="BH5" s="157" t="s">
        <v>1331</v>
      </c>
    </row>
    <row r="6" spans="1:63" ht="13.5" thickBot="1" x14ac:dyDescent="0.25">
      <c r="A6" s="86">
        <f t="shared" si="0"/>
        <v>4</v>
      </c>
      <c r="B6" s="114" t="s">
        <v>16</v>
      </c>
      <c r="C6" s="70" t="s">
        <v>13</v>
      </c>
      <c r="D6" s="70" t="s">
        <v>1187</v>
      </c>
      <c r="E6" s="115" t="s">
        <v>5</v>
      </c>
      <c r="G6" s="32">
        <v>4</v>
      </c>
      <c r="H6" s="86">
        <v>71</v>
      </c>
      <c r="I6" s="30" t="s">
        <v>1113</v>
      </c>
      <c r="J6" s="30" t="s">
        <v>1025</v>
      </c>
      <c r="K6" s="30" t="s">
        <v>1026</v>
      </c>
      <c r="L6" s="30" t="str">
        <f>I6&amp;" - "&amp;H6</f>
        <v>ADVERTISING SPECIALTY ITEMS SALES - 71</v>
      </c>
      <c r="M6" s="30"/>
      <c r="N6" s="87"/>
      <c r="O6" s="30"/>
      <c r="R6" s="95" t="s">
        <v>1163</v>
      </c>
      <c r="S6" s="37"/>
      <c r="T6" s="38">
        <v>1</v>
      </c>
      <c r="U6" s="96">
        <f>VLOOKUP($T$6,$R$7:$T$14,3,FALSE)</f>
        <v>0</v>
      </c>
      <c r="V6" s="97"/>
      <c r="W6" s="97"/>
      <c r="X6" s="97"/>
      <c r="Z6" s="170" t="s">
        <v>735</v>
      </c>
      <c r="AA6" s="152">
        <v>297</v>
      </c>
      <c r="AB6" s="152">
        <v>239</v>
      </c>
      <c r="AC6" s="152">
        <v>159</v>
      </c>
      <c r="AD6" s="152">
        <v>239</v>
      </c>
      <c r="AE6" s="152">
        <v>201</v>
      </c>
      <c r="AF6" s="152">
        <v>159</v>
      </c>
      <c r="AG6" s="152">
        <v>201</v>
      </c>
      <c r="AH6" s="152">
        <v>159</v>
      </c>
      <c r="AI6" s="152">
        <v>159</v>
      </c>
      <c r="AJ6" s="153">
        <v>6.25</v>
      </c>
      <c r="AK6" s="153">
        <v>2.9</v>
      </c>
      <c r="AL6" s="153">
        <v>2</v>
      </c>
      <c r="AM6" s="153">
        <v>4.2</v>
      </c>
      <c r="AN6" s="153">
        <v>2</v>
      </c>
      <c r="AO6" s="153">
        <v>1.4</v>
      </c>
      <c r="AP6" s="153">
        <v>2.75</v>
      </c>
      <c r="AQ6" s="153">
        <v>1.4</v>
      </c>
      <c r="AR6" s="153">
        <v>0.9</v>
      </c>
      <c r="AS6" s="134" t="s">
        <v>1311</v>
      </c>
      <c r="AT6" s="162">
        <v>20</v>
      </c>
      <c r="AU6" s="162">
        <v>35</v>
      </c>
      <c r="AV6" s="161">
        <v>213</v>
      </c>
      <c r="AW6" s="161">
        <v>245</v>
      </c>
      <c r="AX6" s="161">
        <v>286</v>
      </c>
      <c r="AY6" s="161">
        <v>351</v>
      </c>
      <c r="AZ6" s="161">
        <v>404</v>
      </c>
      <c r="BA6" s="161">
        <v>476</v>
      </c>
      <c r="BB6" s="154" t="s">
        <v>1327</v>
      </c>
      <c r="BC6" s="156">
        <v>0.2</v>
      </c>
      <c r="BD6" s="157">
        <v>1</v>
      </c>
      <c r="BE6" s="157">
        <v>1</v>
      </c>
      <c r="BF6" s="156" t="s">
        <v>1332</v>
      </c>
      <c r="BG6" s="157" t="s">
        <v>1331</v>
      </c>
      <c r="BH6" s="157" t="s">
        <v>1331</v>
      </c>
    </row>
    <row r="7" spans="1:63" ht="13.5" thickBot="1" x14ac:dyDescent="0.25">
      <c r="A7" s="86">
        <f t="shared" si="0"/>
        <v>5</v>
      </c>
      <c r="B7" s="114" t="s">
        <v>17</v>
      </c>
      <c r="C7" s="70" t="s">
        <v>13</v>
      </c>
      <c r="D7" s="70" t="s">
        <v>1187</v>
      </c>
      <c r="E7" s="115" t="s">
        <v>5</v>
      </c>
      <c r="G7" s="32">
        <v>5</v>
      </c>
      <c r="H7" s="86">
        <v>43</v>
      </c>
      <c r="I7" s="30" t="s">
        <v>1083</v>
      </c>
      <c r="J7" s="30" t="s">
        <v>1025</v>
      </c>
      <c r="K7" s="30">
        <v>3</v>
      </c>
      <c r="L7" s="30" t="str">
        <f>IF(OR('HBI Rater'!$G$7="VT",'HBI Rater'!$G$7="TX"),"",I7&amp;" - "&amp;H7)</f>
        <v>AMSOIL - 43</v>
      </c>
      <c r="M7" s="28" t="s">
        <v>1335</v>
      </c>
      <c r="N7" s="87"/>
      <c r="O7" s="30"/>
      <c r="R7" s="94">
        <v>1</v>
      </c>
      <c r="S7" s="120" t="s">
        <v>1182</v>
      </c>
      <c r="T7" s="98">
        <v>0</v>
      </c>
      <c r="U7" s="55" t="str">
        <f>VLOOKUP(T6,R7:S14,2,FALSE)</f>
        <v>$0/$0</v>
      </c>
      <c r="V7" s="97"/>
      <c r="W7" s="97"/>
      <c r="X7" s="97"/>
      <c r="Z7" s="170" t="s">
        <v>874</v>
      </c>
      <c r="AA7" s="152">
        <v>297</v>
      </c>
      <c r="AB7" s="152">
        <v>239</v>
      </c>
      <c r="AC7" s="152">
        <v>159</v>
      </c>
      <c r="AD7" s="152">
        <v>239</v>
      </c>
      <c r="AE7" s="152">
        <v>201</v>
      </c>
      <c r="AF7" s="152">
        <v>159</v>
      </c>
      <c r="AG7" s="152">
        <v>201</v>
      </c>
      <c r="AH7" s="152">
        <v>159</v>
      </c>
      <c r="AI7" s="152">
        <v>159</v>
      </c>
      <c r="AJ7" s="153">
        <v>6.25</v>
      </c>
      <c r="AK7" s="153">
        <v>2.9</v>
      </c>
      <c r="AL7" s="153">
        <v>2</v>
      </c>
      <c r="AM7" s="153">
        <v>4.2</v>
      </c>
      <c r="AN7" s="153">
        <v>2</v>
      </c>
      <c r="AO7" s="153">
        <v>1.4</v>
      </c>
      <c r="AP7" s="153">
        <v>2.75</v>
      </c>
      <c r="AQ7" s="153">
        <v>1.4</v>
      </c>
      <c r="AR7" s="153">
        <v>0.9</v>
      </c>
      <c r="AS7" s="134" t="s">
        <v>1311</v>
      </c>
      <c r="AT7" s="162">
        <v>20</v>
      </c>
      <c r="AU7" s="162">
        <v>35</v>
      </c>
      <c r="AV7" s="161">
        <v>208</v>
      </c>
      <c r="AW7" s="161">
        <v>240</v>
      </c>
      <c r="AX7" s="161">
        <v>282</v>
      </c>
      <c r="AY7" s="161">
        <v>346</v>
      </c>
      <c r="AZ7" s="161">
        <v>398</v>
      </c>
      <c r="BA7" s="161">
        <v>467</v>
      </c>
      <c r="BB7" s="154" t="s">
        <v>1327</v>
      </c>
      <c r="BC7" s="156">
        <v>0.2</v>
      </c>
      <c r="BD7" s="157">
        <v>1</v>
      </c>
      <c r="BE7" s="157">
        <v>1</v>
      </c>
      <c r="BF7" s="156" t="s">
        <v>1332</v>
      </c>
      <c r="BG7" s="157" t="s">
        <v>1331</v>
      </c>
      <c r="BH7" s="157" t="s">
        <v>1331</v>
      </c>
    </row>
    <row r="8" spans="1:63" x14ac:dyDescent="0.2">
      <c r="A8" s="86">
        <f t="shared" si="0"/>
        <v>6</v>
      </c>
      <c r="B8" s="114" t="s">
        <v>18</v>
      </c>
      <c r="C8" s="70" t="s">
        <v>13</v>
      </c>
      <c r="D8" s="70" t="s">
        <v>1187</v>
      </c>
      <c r="E8" s="115" t="s">
        <v>5</v>
      </c>
      <c r="G8" s="32">
        <v>6</v>
      </c>
      <c r="H8" s="86">
        <v>3</v>
      </c>
      <c r="I8" s="30" t="s">
        <v>1068</v>
      </c>
      <c r="J8" s="30" t="s">
        <v>1029</v>
      </c>
      <c r="K8" s="30" t="s">
        <v>1026</v>
      </c>
      <c r="L8" s="30" t="str">
        <f t="shared" ref="L8:L33" si="1">I8&amp;" - "&amp;H8</f>
        <v>ANTIQUE GALLERY/SHOP - 3</v>
      </c>
      <c r="M8" s="30"/>
      <c r="N8" s="87"/>
      <c r="O8" s="30"/>
      <c r="R8" s="99">
        <v>2</v>
      </c>
      <c r="S8" s="100" t="s">
        <v>1164</v>
      </c>
      <c r="T8" s="101">
        <v>30</v>
      </c>
      <c r="V8" s="97"/>
      <c r="W8" s="97"/>
      <c r="X8" s="97"/>
      <c r="Z8" s="170" t="s">
        <v>914</v>
      </c>
      <c r="AA8" s="152">
        <v>275</v>
      </c>
      <c r="AB8" s="152">
        <v>225</v>
      </c>
      <c r="AC8" s="152">
        <v>150</v>
      </c>
      <c r="AD8" s="152">
        <v>225</v>
      </c>
      <c r="AE8" s="152">
        <v>190</v>
      </c>
      <c r="AF8" s="152">
        <v>150</v>
      </c>
      <c r="AG8" s="152">
        <v>190</v>
      </c>
      <c r="AH8" s="152">
        <v>155</v>
      </c>
      <c r="AI8" s="152">
        <v>150</v>
      </c>
      <c r="AJ8" s="153">
        <v>5.9</v>
      </c>
      <c r="AK8" s="153">
        <v>2.75</v>
      </c>
      <c r="AL8" s="153">
        <v>1.85</v>
      </c>
      <c r="AM8" s="153">
        <v>3.95</v>
      </c>
      <c r="AN8" s="153">
        <v>1.85</v>
      </c>
      <c r="AO8" s="153">
        <v>1.3</v>
      </c>
      <c r="AP8" s="153">
        <v>2.6</v>
      </c>
      <c r="AQ8" s="153">
        <v>1.3</v>
      </c>
      <c r="AR8" s="153">
        <v>0.9</v>
      </c>
      <c r="AS8" s="134" t="s">
        <v>1311</v>
      </c>
      <c r="AT8" s="162">
        <v>20</v>
      </c>
      <c r="AU8" s="162">
        <v>35</v>
      </c>
      <c r="AV8" s="161">
        <v>184</v>
      </c>
      <c r="AW8" s="161">
        <v>211</v>
      </c>
      <c r="AX8" s="161">
        <v>250</v>
      </c>
      <c r="AY8" s="161">
        <v>306</v>
      </c>
      <c r="AZ8" s="161">
        <v>352</v>
      </c>
      <c r="BA8" s="161">
        <v>413</v>
      </c>
      <c r="BB8" s="154" t="s">
        <v>1327</v>
      </c>
      <c r="BC8" s="157">
        <v>1</v>
      </c>
      <c r="BD8" s="157">
        <v>1</v>
      </c>
      <c r="BE8" s="157">
        <v>1</v>
      </c>
      <c r="BF8" s="157" t="s">
        <v>1331</v>
      </c>
      <c r="BG8" s="157" t="s">
        <v>1331</v>
      </c>
      <c r="BH8" s="157" t="s">
        <v>1331</v>
      </c>
    </row>
    <row r="9" spans="1:63" x14ac:dyDescent="0.2">
      <c r="A9" s="86">
        <f t="shared" si="0"/>
        <v>7</v>
      </c>
      <c r="B9" s="114" t="s">
        <v>19</v>
      </c>
      <c r="C9" s="70" t="s">
        <v>13</v>
      </c>
      <c r="D9" s="70" t="s">
        <v>1187</v>
      </c>
      <c r="E9" s="115" t="s">
        <v>5</v>
      </c>
      <c r="G9" s="32">
        <v>7</v>
      </c>
      <c r="H9" s="86">
        <v>4</v>
      </c>
      <c r="I9" s="30" t="s">
        <v>1079</v>
      </c>
      <c r="J9" s="30" t="s">
        <v>1025</v>
      </c>
      <c r="K9" s="30"/>
      <c r="L9" s="30" t="str">
        <f t="shared" si="1"/>
        <v>APPRAISAL SERVICE - 4</v>
      </c>
      <c r="M9" s="30"/>
      <c r="N9" s="87"/>
      <c r="O9" s="30"/>
      <c r="R9" s="99">
        <v>3</v>
      </c>
      <c r="S9" s="102" t="s">
        <v>1166</v>
      </c>
      <c r="T9" s="98">
        <v>59</v>
      </c>
      <c r="Z9" s="170" t="s">
        <v>822</v>
      </c>
      <c r="AA9" s="152">
        <v>297</v>
      </c>
      <c r="AB9" s="152">
        <v>239</v>
      </c>
      <c r="AC9" s="152">
        <v>159</v>
      </c>
      <c r="AD9" s="152">
        <v>239</v>
      </c>
      <c r="AE9" s="152">
        <v>201</v>
      </c>
      <c r="AF9" s="152">
        <v>159</v>
      </c>
      <c r="AG9" s="152">
        <v>201</v>
      </c>
      <c r="AH9" s="152">
        <v>159</v>
      </c>
      <c r="AI9" s="152">
        <v>159</v>
      </c>
      <c r="AJ9" s="153">
        <v>6.25</v>
      </c>
      <c r="AK9" s="153">
        <v>2.9</v>
      </c>
      <c r="AL9" s="153">
        <v>2</v>
      </c>
      <c r="AM9" s="153">
        <v>4.2</v>
      </c>
      <c r="AN9" s="153">
        <v>2</v>
      </c>
      <c r="AO9" s="153">
        <v>1.4</v>
      </c>
      <c r="AP9" s="153">
        <v>2.75</v>
      </c>
      <c r="AQ9" s="153">
        <v>1.4</v>
      </c>
      <c r="AR9" s="153">
        <v>0.9</v>
      </c>
      <c r="AS9" s="134" t="s">
        <v>1311</v>
      </c>
      <c r="AT9" s="162">
        <v>20</v>
      </c>
      <c r="AU9" s="162">
        <v>35</v>
      </c>
      <c r="AV9" s="161">
        <v>241</v>
      </c>
      <c r="AW9" s="161">
        <v>277</v>
      </c>
      <c r="AX9" s="161">
        <v>326</v>
      </c>
      <c r="AY9" s="161">
        <v>401</v>
      </c>
      <c r="AZ9" s="161">
        <v>461</v>
      </c>
      <c r="BA9" s="161">
        <v>539</v>
      </c>
      <c r="BB9" s="154" t="s">
        <v>1327</v>
      </c>
      <c r="BC9" s="156">
        <v>0.2</v>
      </c>
      <c r="BD9" s="157">
        <v>1</v>
      </c>
      <c r="BE9" s="157">
        <v>1</v>
      </c>
      <c r="BF9" s="156" t="s">
        <v>1332</v>
      </c>
      <c r="BG9" s="157" t="s">
        <v>1331</v>
      </c>
      <c r="BH9" s="157" t="s">
        <v>1331</v>
      </c>
    </row>
    <row r="10" spans="1:63" x14ac:dyDescent="0.2">
      <c r="A10" s="86">
        <f t="shared" si="0"/>
        <v>8</v>
      </c>
      <c r="B10" s="114" t="s">
        <v>20</v>
      </c>
      <c r="C10" s="70" t="s">
        <v>13</v>
      </c>
      <c r="D10" s="70" t="s">
        <v>1187</v>
      </c>
      <c r="E10" s="115" t="s">
        <v>8</v>
      </c>
      <c r="G10" s="32">
        <v>8</v>
      </c>
      <c r="H10" s="86">
        <v>5</v>
      </c>
      <c r="I10" s="30" t="s">
        <v>1090</v>
      </c>
      <c r="J10" s="30" t="s">
        <v>1029</v>
      </c>
      <c r="K10" s="30" t="s">
        <v>1026</v>
      </c>
      <c r="L10" s="30" t="str">
        <f t="shared" si="1"/>
        <v>ART GALLERY/ART STUDIO - 5</v>
      </c>
      <c r="M10" s="30"/>
      <c r="N10" s="87"/>
      <c r="O10" s="30"/>
      <c r="R10" s="99">
        <v>4</v>
      </c>
      <c r="S10" s="102" t="s">
        <v>1167</v>
      </c>
      <c r="T10" s="98">
        <v>88</v>
      </c>
      <c r="Z10" s="170" t="s">
        <v>72</v>
      </c>
      <c r="AA10" s="152">
        <v>297</v>
      </c>
      <c r="AB10" s="152">
        <v>239</v>
      </c>
      <c r="AC10" s="152">
        <v>159</v>
      </c>
      <c r="AD10" s="152">
        <v>239</v>
      </c>
      <c r="AE10" s="152">
        <v>201</v>
      </c>
      <c r="AF10" s="152">
        <v>159</v>
      </c>
      <c r="AG10" s="152">
        <v>201</v>
      </c>
      <c r="AH10" s="152">
        <v>159</v>
      </c>
      <c r="AI10" s="152">
        <v>159</v>
      </c>
      <c r="AJ10" s="153">
        <v>6.25</v>
      </c>
      <c r="AK10" s="153">
        <v>2.9</v>
      </c>
      <c r="AL10" s="153">
        <v>2</v>
      </c>
      <c r="AM10" s="153">
        <v>4.2</v>
      </c>
      <c r="AN10" s="153">
        <v>2</v>
      </c>
      <c r="AO10" s="153">
        <v>1.4</v>
      </c>
      <c r="AP10" s="153">
        <v>2.75</v>
      </c>
      <c r="AQ10" s="153">
        <v>1.4</v>
      </c>
      <c r="AR10" s="153">
        <v>0.9</v>
      </c>
      <c r="AS10" s="134" t="s">
        <v>1311</v>
      </c>
      <c r="AT10" s="162">
        <v>20</v>
      </c>
      <c r="AU10" s="162">
        <v>35</v>
      </c>
      <c r="AV10" s="161">
        <v>240</v>
      </c>
      <c r="AW10" s="161">
        <v>277</v>
      </c>
      <c r="AX10" s="161">
        <v>327</v>
      </c>
      <c r="AY10" s="161">
        <v>400</v>
      </c>
      <c r="AZ10" s="161">
        <v>460</v>
      </c>
      <c r="BA10" s="161">
        <v>542</v>
      </c>
      <c r="BB10" s="154" t="s">
        <v>1327</v>
      </c>
      <c r="BC10" s="156">
        <v>0.2</v>
      </c>
      <c r="BD10" s="157">
        <v>1</v>
      </c>
      <c r="BE10" s="157">
        <v>1</v>
      </c>
      <c r="BF10" s="156" t="s">
        <v>1332</v>
      </c>
      <c r="BG10" s="157" t="s">
        <v>1331</v>
      </c>
      <c r="BH10" s="157" t="s">
        <v>1331</v>
      </c>
    </row>
    <row r="11" spans="1:63" x14ac:dyDescent="0.2">
      <c r="A11" s="86">
        <f t="shared" si="0"/>
        <v>9</v>
      </c>
      <c r="B11" s="114" t="s">
        <v>21</v>
      </c>
      <c r="C11" s="70" t="s">
        <v>13</v>
      </c>
      <c r="D11" s="70" t="s">
        <v>1187</v>
      </c>
      <c r="E11" s="115" t="s">
        <v>5</v>
      </c>
      <c r="G11" s="32">
        <v>9</v>
      </c>
      <c r="H11" s="86">
        <v>6</v>
      </c>
      <c r="I11" s="30" t="s">
        <v>1100</v>
      </c>
      <c r="J11" s="30" t="s">
        <v>1029</v>
      </c>
      <c r="K11" s="30" t="s">
        <v>1026</v>
      </c>
      <c r="L11" s="30" t="str">
        <f t="shared" si="1"/>
        <v>ARTIST SUPPLIES - 6</v>
      </c>
      <c r="M11" s="30"/>
      <c r="N11" s="87"/>
      <c r="O11" s="30"/>
      <c r="R11" s="99">
        <v>5</v>
      </c>
      <c r="S11" s="102" t="s">
        <v>1168</v>
      </c>
      <c r="T11" s="98">
        <v>117</v>
      </c>
      <c r="Z11" s="170" t="s">
        <v>210</v>
      </c>
      <c r="AA11" s="152">
        <v>297</v>
      </c>
      <c r="AB11" s="152">
        <v>239</v>
      </c>
      <c r="AC11" s="152">
        <v>159</v>
      </c>
      <c r="AD11" s="152">
        <v>239</v>
      </c>
      <c r="AE11" s="152">
        <v>201</v>
      </c>
      <c r="AF11" s="152">
        <v>159</v>
      </c>
      <c r="AG11" s="152">
        <v>201</v>
      </c>
      <c r="AH11" s="152">
        <v>159</v>
      </c>
      <c r="AI11" s="152">
        <v>159</v>
      </c>
      <c r="AJ11" s="153">
        <v>6.25</v>
      </c>
      <c r="AK11" s="153">
        <v>2.9</v>
      </c>
      <c r="AL11" s="153">
        <v>2</v>
      </c>
      <c r="AM11" s="153">
        <v>4.2</v>
      </c>
      <c r="AN11" s="153">
        <v>2</v>
      </c>
      <c r="AO11" s="153">
        <v>1.4</v>
      </c>
      <c r="AP11" s="153">
        <v>2.75</v>
      </c>
      <c r="AQ11" s="153">
        <v>1.4</v>
      </c>
      <c r="AR11" s="153">
        <v>0.9</v>
      </c>
      <c r="AS11" s="134" t="s">
        <v>1311</v>
      </c>
      <c r="AT11" s="162">
        <v>20</v>
      </c>
      <c r="AU11" s="162">
        <v>35</v>
      </c>
      <c r="AV11" s="161">
        <v>238</v>
      </c>
      <c r="AW11" s="161">
        <v>274</v>
      </c>
      <c r="AX11" s="161">
        <v>321</v>
      </c>
      <c r="AY11" s="161">
        <v>395</v>
      </c>
      <c r="AZ11" s="161">
        <v>455</v>
      </c>
      <c r="BA11" s="161">
        <v>534</v>
      </c>
      <c r="BB11" s="154" t="s">
        <v>1327</v>
      </c>
      <c r="BC11" s="156">
        <v>0.2</v>
      </c>
      <c r="BD11" s="157">
        <v>1</v>
      </c>
      <c r="BE11" s="157">
        <v>1</v>
      </c>
      <c r="BF11" s="156" t="s">
        <v>1332</v>
      </c>
      <c r="BG11" s="157" t="s">
        <v>1331</v>
      </c>
      <c r="BH11" s="157" t="s">
        <v>1331</v>
      </c>
    </row>
    <row r="12" spans="1:63" x14ac:dyDescent="0.2">
      <c r="A12" s="86">
        <f t="shared" si="0"/>
        <v>10</v>
      </c>
      <c r="B12" s="114" t="s">
        <v>22</v>
      </c>
      <c r="C12" s="70" t="s">
        <v>13</v>
      </c>
      <c r="D12" s="70" t="s">
        <v>1187</v>
      </c>
      <c r="E12" s="115" t="s">
        <v>5</v>
      </c>
      <c r="G12" s="32">
        <v>10</v>
      </c>
      <c r="H12" s="86">
        <v>72</v>
      </c>
      <c r="I12" s="30" t="s">
        <v>1114</v>
      </c>
      <c r="J12" s="30" t="s">
        <v>1029</v>
      </c>
      <c r="K12" s="30" t="s">
        <v>1026</v>
      </c>
      <c r="L12" s="30" t="str">
        <f t="shared" si="1"/>
        <v>AUCTIONEER - 72</v>
      </c>
      <c r="M12" s="30"/>
      <c r="N12" s="87"/>
      <c r="O12" s="30"/>
      <c r="R12" s="99">
        <v>6</v>
      </c>
      <c r="S12" s="102" t="s">
        <v>1169</v>
      </c>
      <c r="T12" s="98">
        <v>147</v>
      </c>
      <c r="Z12" s="170" t="s">
        <v>205</v>
      </c>
      <c r="AA12" s="152">
        <v>297</v>
      </c>
      <c r="AB12" s="152">
        <v>239</v>
      </c>
      <c r="AC12" s="152">
        <v>151</v>
      </c>
      <c r="AD12" s="152">
        <v>239</v>
      </c>
      <c r="AE12" s="152">
        <v>201</v>
      </c>
      <c r="AF12" s="152">
        <v>151</v>
      </c>
      <c r="AG12" s="152">
        <v>191</v>
      </c>
      <c r="AH12" s="152">
        <v>151</v>
      </c>
      <c r="AI12" s="152">
        <v>144</v>
      </c>
      <c r="AJ12" s="153">
        <v>6.25</v>
      </c>
      <c r="AK12" s="153">
        <v>2.9</v>
      </c>
      <c r="AL12" s="153">
        <v>2</v>
      </c>
      <c r="AM12" s="153">
        <v>4.2</v>
      </c>
      <c r="AN12" s="153">
        <v>2</v>
      </c>
      <c r="AO12" s="153">
        <v>1.4</v>
      </c>
      <c r="AP12" s="153">
        <v>2.75</v>
      </c>
      <c r="AQ12" s="153">
        <v>1.4</v>
      </c>
      <c r="AR12" s="153">
        <v>0.9</v>
      </c>
      <c r="AS12" s="134" t="s">
        <v>1311</v>
      </c>
      <c r="AT12" s="162">
        <v>20</v>
      </c>
      <c r="AU12" s="162">
        <v>35</v>
      </c>
      <c r="AV12" s="161">
        <v>262</v>
      </c>
      <c r="AW12" s="161">
        <v>301</v>
      </c>
      <c r="AX12" s="161">
        <v>353</v>
      </c>
      <c r="AY12" s="161">
        <v>436</v>
      </c>
      <c r="AZ12" s="161">
        <v>501</v>
      </c>
      <c r="BA12" s="161">
        <v>589</v>
      </c>
      <c r="BB12" s="154" t="s">
        <v>1327</v>
      </c>
      <c r="BC12" s="156">
        <v>0.2</v>
      </c>
      <c r="BD12" s="157">
        <v>1</v>
      </c>
      <c r="BE12" s="157">
        <v>1</v>
      </c>
      <c r="BF12" s="156" t="s">
        <v>1332</v>
      </c>
      <c r="BG12" s="157" t="s">
        <v>1331</v>
      </c>
      <c r="BH12" s="157" t="s">
        <v>1331</v>
      </c>
    </row>
    <row r="13" spans="1:63" x14ac:dyDescent="0.2">
      <c r="A13" s="86">
        <f t="shared" si="0"/>
        <v>11</v>
      </c>
      <c r="B13" s="114" t="s">
        <v>23</v>
      </c>
      <c r="C13" s="70" t="s">
        <v>13</v>
      </c>
      <c r="D13" s="70" t="s">
        <v>1187</v>
      </c>
      <c r="E13" s="115" t="s">
        <v>5</v>
      </c>
      <c r="G13" s="32">
        <v>11</v>
      </c>
      <c r="H13" s="86">
        <v>106</v>
      </c>
      <c r="I13" s="30" t="s">
        <v>1034</v>
      </c>
      <c r="J13" s="30" t="s">
        <v>1025</v>
      </c>
      <c r="K13" s="30" t="s">
        <v>1026</v>
      </c>
      <c r="L13" s="30" t="str">
        <f t="shared" si="1"/>
        <v>AUDITOR - 106</v>
      </c>
      <c r="M13" s="30"/>
      <c r="N13" s="87"/>
      <c r="O13" s="30"/>
      <c r="R13" s="99">
        <v>7</v>
      </c>
      <c r="S13" s="102" t="s">
        <v>1170</v>
      </c>
      <c r="T13" s="98">
        <v>237</v>
      </c>
      <c r="Z13" s="170" t="s">
        <v>340</v>
      </c>
      <c r="AA13" s="152">
        <v>273</v>
      </c>
      <c r="AB13" s="152">
        <v>215</v>
      </c>
      <c r="AC13" s="152">
        <v>141</v>
      </c>
      <c r="AD13" s="152">
        <v>215</v>
      </c>
      <c r="AE13" s="152">
        <v>179</v>
      </c>
      <c r="AF13" s="152">
        <v>141</v>
      </c>
      <c r="AG13" s="152">
        <v>200</v>
      </c>
      <c r="AH13" s="152">
        <v>158</v>
      </c>
      <c r="AI13" s="152">
        <v>141</v>
      </c>
      <c r="AJ13" s="153">
        <v>6.45</v>
      </c>
      <c r="AK13" s="153">
        <v>3</v>
      </c>
      <c r="AL13" s="153">
        <v>2</v>
      </c>
      <c r="AM13" s="153">
        <v>4.3</v>
      </c>
      <c r="AN13" s="153">
        <v>2</v>
      </c>
      <c r="AO13" s="153">
        <v>1.4</v>
      </c>
      <c r="AP13" s="153">
        <v>2.85</v>
      </c>
      <c r="AQ13" s="153">
        <v>1.4</v>
      </c>
      <c r="AR13" s="153">
        <v>1</v>
      </c>
      <c r="AS13" s="134" t="s">
        <v>1311</v>
      </c>
      <c r="AT13" s="162">
        <v>20</v>
      </c>
      <c r="AU13" s="162" t="s">
        <v>1324</v>
      </c>
      <c r="AV13" s="161">
        <v>298</v>
      </c>
      <c r="AW13" s="161">
        <v>343</v>
      </c>
      <c r="AX13" s="161">
        <v>402</v>
      </c>
      <c r="AY13" s="161">
        <v>493</v>
      </c>
      <c r="AZ13" s="161">
        <v>568</v>
      </c>
      <c r="BA13" s="161">
        <v>668</v>
      </c>
      <c r="BB13" s="154" t="s">
        <v>1327</v>
      </c>
      <c r="BC13" s="160" t="s">
        <v>1311</v>
      </c>
      <c r="BD13" s="160" t="s">
        <v>1311</v>
      </c>
      <c r="BE13" s="160" t="s">
        <v>1311</v>
      </c>
      <c r="BF13" s="160" t="s">
        <v>1311</v>
      </c>
      <c r="BG13" s="160" t="s">
        <v>1311</v>
      </c>
      <c r="BH13" s="160" t="s">
        <v>1311</v>
      </c>
    </row>
    <row r="14" spans="1:63" ht="13.5" thickBot="1" x14ac:dyDescent="0.25">
      <c r="A14" s="86">
        <f t="shared" si="0"/>
        <v>12</v>
      </c>
      <c r="B14" s="114" t="s">
        <v>24</v>
      </c>
      <c r="C14" s="70" t="s">
        <v>13</v>
      </c>
      <c r="D14" s="70" t="s">
        <v>1187</v>
      </c>
      <c r="E14" s="115" t="s">
        <v>5</v>
      </c>
      <c r="G14" s="32">
        <v>12</v>
      </c>
      <c r="H14" s="86">
        <v>7</v>
      </c>
      <c r="I14" s="30" t="s">
        <v>1111</v>
      </c>
      <c r="J14" s="30" t="s">
        <v>1030</v>
      </c>
      <c r="K14" s="30" t="s">
        <v>1026</v>
      </c>
      <c r="L14" s="30" t="str">
        <f t="shared" si="1"/>
        <v>BAKERIES - 7</v>
      </c>
      <c r="M14" s="30"/>
      <c r="N14" s="87"/>
      <c r="O14" s="30"/>
      <c r="R14" s="103">
        <v>8</v>
      </c>
      <c r="S14" s="104" t="s">
        <v>1214</v>
      </c>
      <c r="T14" s="105">
        <v>288</v>
      </c>
      <c r="Z14" s="170" t="s">
        <v>318</v>
      </c>
      <c r="AA14" s="152">
        <v>297</v>
      </c>
      <c r="AB14" s="152">
        <v>239</v>
      </c>
      <c r="AC14" s="152">
        <v>146</v>
      </c>
      <c r="AD14" s="152">
        <v>239</v>
      </c>
      <c r="AE14" s="152">
        <v>201</v>
      </c>
      <c r="AF14" s="152">
        <v>146</v>
      </c>
      <c r="AG14" s="152">
        <v>180</v>
      </c>
      <c r="AH14" s="152">
        <v>142</v>
      </c>
      <c r="AI14" s="152">
        <v>138</v>
      </c>
      <c r="AJ14" s="153">
        <v>6.25</v>
      </c>
      <c r="AK14" s="153">
        <v>2.9</v>
      </c>
      <c r="AL14" s="153">
        <v>2</v>
      </c>
      <c r="AM14" s="153">
        <v>4.2</v>
      </c>
      <c r="AN14" s="153">
        <v>2</v>
      </c>
      <c r="AO14" s="153">
        <v>1.4</v>
      </c>
      <c r="AP14" s="153">
        <v>2.75</v>
      </c>
      <c r="AQ14" s="153">
        <v>1.4</v>
      </c>
      <c r="AR14" s="153">
        <v>0.9</v>
      </c>
      <c r="AS14" s="134" t="s">
        <v>1311</v>
      </c>
      <c r="AT14" s="162">
        <v>20</v>
      </c>
      <c r="AU14" s="162">
        <v>35</v>
      </c>
      <c r="AV14" s="161">
        <v>229</v>
      </c>
      <c r="AW14" s="161">
        <v>264</v>
      </c>
      <c r="AX14" s="161">
        <v>310</v>
      </c>
      <c r="AY14" s="161">
        <v>381</v>
      </c>
      <c r="AZ14" s="161">
        <v>438</v>
      </c>
      <c r="BA14" s="161">
        <v>514</v>
      </c>
      <c r="BB14" s="154" t="s">
        <v>1327</v>
      </c>
      <c r="BC14" s="156">
        <v>0.2</v>
      </c>
      <c r="BD14" s="157">
        <v>1</v>
      </c>
      <c r="BE14" s="157">
        <v>1</v>
      </c>
      <c r="BF14" s="156" t="s">
        <v>1332</v>
      </c>
      <c r="BG14" s="157" t="s">
        <v>1331</v>
      </c>
      <c r="BH14" s="157" t="s">
        <v>1331</v>
      </c>
    </row>
    <row r="15" spans="1:63" ht="13.5" thickBot="1" x14ac:dyDescent="0.25">
      <c r="A15" s="86">
        <f t="shared" si="0"/>
        <v>13</v>
      </c>
      <c r="B15" s="114" t="s">
        <v>25</v>
      </c>
      <c r="C15" s="70" t="s">
        <v>13</v>
      </c>
      <c r="D15" s="70" t="s">
        <v>1187</v>
      </c>
      <c r="E15" s="115" t="s">
        <v>5</v>
      </c>
      <c r="G15" s="32">
        <v>13</v>
      </c>
      <c r="H15" s="86">
        <v>107</v>
      </c>
      <c r="I15" s="30" t="s">
        <v>1035</v>
      </c>
      <c r="J15" s="30" t="s">
        <v>1025</v>
      </c>
      <c r="K15" s="30" t="s">
        <v>1026</v>
      </c>
      <c r="L15" s="30" t="str">
        <f t="shared" si="1"/>
        <v>BALLOON ART - 107</v>
      </c>
      <c r="M15" s="30"/>
      <c r="N15" s="87"/>
      <c r="O15" s="30"/>
      <c r="Z15" s="170" t="s">
        <v>976</v>
      </c>
      <c r="AA15" s="152">
        <v>297</v>
      </c>
      <c r="AB15" s="152">
        <v>239</v>
      </c>
      <c r="AC15" s="152">
        <v>138</v>
      </c>
      <c r="AD15" s="152">
        <v>239</v>
      </c>
      <c r="AE15" s="152">
        <v>201</v>
      </c>
      <c r="AF15" s="152">
        <v>138</v>
      </c>
      <c r="AG15" s="152">
        <v>173</v>
      </c>
      <c r="AH15" s="152">
        <v>138</v>
      </c>
      <c r="AI15" s="152">
        <v>131</v>
      </c>
      <c r="AJ15" s="153">
        <v>6.25</v>
      </c>
      <c r="AK15" s="153">
        <v>2.9</v>
      </c>
      <c r="AL15" s="153">
        <v>2</v>
      </c>
      <c r="AM15" s="153">
        <v>4.2</v>
      </c>
      <c r="AN15" s="153">
        <v>2</v>
      </c>
      <c r="AO15" s="153">
        <v>1.4</v>
      </c>
      <c r="AP15" s="153">
        <v>2.75</v>
      </c>
      <c r="AQ15" s="153">
        <v>1.4</v>
      </c>
      <c r="AR15" s="153">
        <v>0.9</v>
      </c>
      <c r="AS15" s="134" t="s">
        <v>1311</v>
      </c>
      <c r="AT15" s="162">
        <v>20</v>
      </c>
      <c r="AU15" s="162">
        <v>35</v>
      </c>
      <c r="AV15" s="161">
        <v>397</v>
      </c>
      <c r="AW15" s="161">
        <v>457</v>
      </c>
      <c r="AX15" s="161">
        <v>537</v>
      </c>
      <c r="AY15" s="161">
        <v>660</v>
      </c>
      <c r="AZ15" s="161">
        <v>759</v>
      </c>
      <c r="BA15" s="161">
        <v>889</v>
      </c>
      <c r="BB15" s="154" t="s">
        <v>1327</v>
      </c>
      <c r="BC15" s="156">
        <v>0.2</v>
      </c>
      <c r="BD15" s="157">
        <v>1</v>
      </c>
      <c r="BE15" s="157">
        <v>1</v>
      </c>
      <c r="BF15" s="156" t="s">
        <v>1332</v>
      </c>
      <c r="BG15" s="157" t="s">
        <v>1331</v>
      </c>
      <c r="BH15" s="157" t="s">
        <v>1331</v>
      </c>
    </row>
    <row r="16" spans="1:63" ht="13.5" thickBot="1" x14ac:dyDescent="0.25">
      <c r="A16" s="86">
        <f t="shared" si="0"/>
        <v>14</v>
      </c>
      <c r="B16" s="114" t="s">
        <v>26</v>
      </c>
      <c r="C16" s="70" t="s">
        <v>13</v>
      </c>
      <c r="D16" s="70" t="s">
        <v>1187</v>
      </c>
      <c r="E16" s="115" t="s">
        <v>5</v>
      </c>
      <c r="G16" s="32">
        <v>14</v>
      </c>
      <c r="H16" s="86">
        <v>8</v>
      </c>
      <c r="I16" s="30" t="s">
        <v>1122</v>
      </c>
      <c r="J16" s="30" t="s">
        <v>1029</v>
      </c>
      <c r="K16" s="30" t="s">
        <v>1026</v>
      </c>
      <c r="L16" s="30" t="str">
        <f t="shared" si="1"/>
        <v>BARBER SUPPLIES - 8</v>
      </c>
      <c r="M16" s="30"/>
      <c r="N16" s="87"/>
      <c r="O16" s="30"/>
      <c r="R16" s="36" t="s">
        <v>1179</v>
      </c>
      <c r="S16" s="37"/>
      <c r="T16" s="38">
        <v>1</v>
      </c>
      <c r="U16" s="128" t="str">
        <f ca="1">OFFSET(R17,T16-1,0)</f>
        <v>No</v>
      </c>
      <c r="Z16" s="170" t="s">
        <v>525</v>
      </c>
      <c r="AA16" s="152">
        <v>297</v>
      </c>
      <c r="AB16" s="152">
        <v>239</v>
      </c>
      <c r="AC16" s="152">
        <v>154</v>
      </c>
      <c r="AD16" s="152">
        <v>239</v>
      </c>
      <c r="AE16" s="152">
        <v>201</v>
      </c>
      <c r="AF16" s="152">
        <v>154</v>
      </c>
      <c r="AG16" s="152">
        <v>195</v>
      </c>
      <c r="AH16" s="152">
        <v>154</v>
      </c>
      <c r="AI16" s="152">
        <v>153</v>
      </c>
      <c r="AJ16" s="153">
        <v>6.25</v>
      </c>
      <c r="AK16" s="153">
        <v>2.9</v>
      </c>
      <c r="AL16" s="153">
        <v>2</v>
      </c>
      <c r="AM16" s="153">
        <v>4.2</v>
      </c>
      <c r="AN16" s="153">
        <v>2</v>
      </c>
      <c r="AO16" s="153">
        <v>1.4</v>
      </c>
      <c r="AP16" s="153">
        <v>2.75</v>
      </c>
      <c r="AQ16" s="153">
        <v>1.4</v>
      </c>
      <c r="AR16" s="153">
        <v>0.9</v>
      </c>
      <c r="AS16" s="134" t="s">
        <v>1311</v>
      </c>
      <c r="AT16" s="162">
        <v>20</v>
      </c>
      <c r="AU16" s="162">
        <v>35</v>
      </c>
      <c r="AV16" s="161">
        <v>187</v>
      </c>
      <c r="AW16" s="161">
        <v>215</v>
      </c>
      <c r="AX16" s="161">
        <v>252</v>
      </c>
      <c r="AY16" s="161">
        <v>309</v>
      </c>
      <c r="AZ16" s="161">
        <v>355</v>
      </c>
      <c r="BA16" s="161">
        <v>418</v>
      </c>
      <c r="BB16" s="154" t="s">
        <v>1327</v>
      </c>
      <c r="BC16" s="156">
        <v>0.2</v>
      </c>
      <c r="BD16" s="157">
        <v>1</v>
      </c>
      <c r="BE16" s="157">
        <v>1</v>
      </c>
      <c r="BF16" s="156" t="s">
        <v>1332</v>
      </c>
      <c r="BG16" s="157" t="s">
        <v>1331</v>
      </c>
      <c r="BH16" s="157" t="s">
        <v>1331</v>
      </c>
    </row>
    <row r="17" spans="1:60" x14ac:dyDescent="0.2">
      <c r="A17" s="86">
        <f t="shared" si="0"/>
        <v>15</v>
      </c>
      <c r="B17" s="114" t="s">
        <v>27</v>
      </c>
      <c r="C17" s="70" t="s">
        <v>13</v>
      </c>
      <c r="D17" s="70" t="s">
        <v>1187</v>
      </c>
      <c r="E17" s="115" t="s">
        <v>5</v>
      </c>
      <c r="G17" s="32">
        <v>15</v>
      </c>
      <c r="H17" s="86">
        <v>130</v>
      </c>
      <c r="I17" s="70" t="s">
        <v>1205</v>
      </c>
      <c r="J17" s="70" t="s">
        <v>1030</v>
      </c>
      <c r="K17" s="30"/>
      <c r="L17" s="30" t="str">
        <f>I17&amp;" - "&amp;H17</f>
        <v>BARBERS - 130</v>
      </c>
      <c r="M17" s="30"/>
      <c r="N17" s="87"/>
      <c r="O17" s="30"/>
      <c r="R17" s="39" t="s">
        <v>1180</v>
      </c>
      <c r="S17" s="40"/>
      <c r="T17" s="41"/>
      <c r="Z17" s="170" t="s">
        <v>855</v>
      </c>
      <c r="AA17" s="152">
        <v>297</v>
      </c>
      <c r="AB17" s="152">
        <v>239</v>
      </c>
      <c r="AC17" s="152">
        <v>159</v>
      </c>
      <c r="AD17" s="152">
        <v>239</v>
      </c>
      <c r="AE17" s="152">
        <v>201</v>
      </c>
      <c r="AF17" s="152">
        <v>159</v>
      </c>
      <c r="AG17" s="152">
        <v>201</v>
      </c>
      <c r="AH17" s="152">
        <v>159</v>
      </c>
      <c r="AI17" s="152">
        <v>159</v>
      </c>
      <c r="AJ17" s="153">
        <v>6.25</v>
      </c>
      <c r="AK17" s="153">
        <v>2.9</v>
      </c>
      <c r="AL17" s="153">
        <v>2</v>
      </c>
      <c r="AM17" s="153">
        <v>4.2</v>
      </c>
      <c r="AN17" s="153">
        <v>2</v>
      </c>
      <c r="AO17" s="153">
        <v>1.4</v>
      </c>
      <c r="AP17" s="153">
        <v>2.75</v>
      </c>
      <c r="AQ17" s="153">
        <v>1.4</v>
      </c>
      <c r="AR17" s="153">
        <v>0.9</v>
      </c>
      <c r="AS17" s="134" t="s">
        <v>1311</v>
      </c>
      <c r="AT17" s="162">
        <v>20</v>
      </c>
      <c r="AU17" s="162">
        <v>35</v>
      </c>
      <c r="AV17" s="161">
        <v>132</v>
      </c>
      <c r="AW17" s="161">
        <v>151</v>
      </c>
      <c r="AX17" s="161">
        <v>176</v>
      </c>
      <c r="AY17" s="161">
        <v>219</v>
      </c>
      <c r="AZ17" s="161">
        <v>252</v>
      </c>
      <c r="BA17" s="161">
        <v>295</v>
      </c>
      <c r="BB17" s="154" t="s">
        <v>1327</v>
      </c>
      <c r="BC17" s="156">
        <v>0.2</v>
      </c>
      <c r="BD17" s="157">
        <v>1</v>
      </c>
      <c r="BE17" s="157">
        <v>1</v>
      </c>
      <c r="BF17" s="156" t="s">
        <v>1332</v>
      </c>
      <c r="BG17" s="157" t="s">
        <v>1331</v>
      </c>
      <c r="BH17" s="157" t="s">
        <v>1331</v>
      </c>
    </row>
    <row r="18" spans="1:60" x14ac:dyDescent="0.2">
      <c r="A18" s="86">
        <f t="shared" si="0"/>
        <v>16</v>
      </c>
      <c r="B18" s="114" t="s">
        <v>28</v>
      </c>
      <c r="C18" s="70" t="s">
        <v>13</v>
      </c>
      <c r="D18" s="70" t="s">
        <v>1187</v>
      </c>
      <c r="E18" s="115" t="s">
        <v>5</v>
      </c>
      <c r="G18" s="32">
        <v>16</v>
      </c>
      <c r="H18" s="86">
        <v>131</v>
      </c>
      <c r="I18" s="70" t="s">
        <v>1206</v>
      </c>
      <c r="J18" s="70" t="s">
        <v>1030</v>
      </c>
      <c r="K18" s="30"/>
      <c r="L18" s="30" t="str">
        <f>I18&amp;" - "&amp;H18</f>
        <v>BEAUTICIANS - 131</v>
      </c>
      <c r="M18" s="30"/>
      <c r="N18" s="87"/>
      <c r="O18" s="30"/>
      <c r="R18" s="42" t="str">
        <f>IF('HBI Rater'!$G$7="FL","","Yes")</f>
        <v>Yes</v>
      </c>
      <c r="S18" s="43"/>
      <c r="T18" s="44"/>
      <c r="Z18" s="170" t="s">
        <v>625</v>
      </c>
      <c r="AA18" s="152">
        <v>297</v>
      </c>
      <c r="AB18" s="152">
        <v>239</v>
      </c>
      <c r="AC18" s="152">
        <v>159</v>
      </c>
      <c r="AD18" s="152">
        <v>239</v>
      </c>
      <c r="AE18" s="152">
        <v>201</v>
      </c>
      <c r="AF18" s="152">
        <v>159</v>
      </c>
      <c r="AG18" s="152">
        <v>201</v>
      </c>
      <c r="AH18" s="152">
        <v>159</v>
      </c>
      <c r="AI18" s="152">
        <v>159</v>
      </c>
      <c r="AJ18" s="153">
        <v>6.25</v>
      </c>
      <c r="AK18" s="153">
        <v>2.9</v>
      </c>
      <c r="AL18" s="153">
        <v>2</v>
      </c>
      <c r="AM18" s="153">
        <v>4.2</v>
      </c>
      <c r="AN18" s="153">
        <v>2</v>
      </c>
      <c r="AO18" s="153">
        <v>1.4</v>
      </c>
      <c r="AP18" s="153">
        <v>2.75</v>
      </c>
      <c r="AQ18" s="153">
        <v>1.4</v>
      </c>
      <c r="AR18" s="153">
        <v>0.9</v>
      </c>
      <c r="AS18" s="134" t="s">
        <v>1311</v>
      </c>
      <c r="AT18" s="162">
        <v>20</v>
      </c>
      <c r="AU18" s="162">
        <v>35</v>
      </c>
      <c r="AV18" s="161">
        <v>155</v>
      </c>
      <c r="AW18" s="161">
        <v>178</v>
      </c>
      <c r="AX18" s="161">
        <v>209</v>
      </c>
      <c r="AY18" s="161">
        <v>258</v>
      </c>
      <c r="AZ18" s="161">
        <v>297</v>
      </c>
      <c r="BA18" s="161">
        <v>349</v>
      </c>
      <c r="BB18" s="154" t="s">
        <v>1327</v>
      </c>
      <c r="BC18" s="156">
        <v>0.2</v>
      </c>
      <c r="BD18" s="157">
        <v>1</v>
      </c>
      <c r="BE18" s="157">
        <v>1</v>
      </c>
      <c r="BF18" s="156" t="s">
        <v>1332</v>
      </c>
      <c r="BG18" s="157" t="s">
        <v>1331</v>
      </c>
      <c r="BH18" s="157" t="s">
        <v>1331</v>
      </c>
    </row>
    <row r="19" spans="1:60" ht="13.5" thickBot="1" x14ac:dyDescent="0.25">
      <c r="A19" s="86">
        <f t="shared" si="0"/>
        <v>17</v>
      </c>
      <c r="B19" s="114" t="s">
        <v>29</v>
      </c>
      <c r="C19" s="70" t="s">
        <v>13</v>
      </c>
      <c r="D19" s="70" t="s">
        <v>1187</v>
      </c>
      <c r="E19" s="115" t="s">
        <v>5</v>
      </c>
      <c r="G19" s="32">
        <v>17</v>
      </c>
      <c r="H19" s="86">
        <v>9</v>
      </c>
      <c r="I19" s="30" t="s">
        <v>1133</v>
      </c>
      <c r="J19" s="30" t="s">
        <v>1029</v>
      </c>
      <c r="K19" s="30" t="s">
        <v>1026</v>
      </c>
      <c r="L19" s="30" t="str">
        <f t="shared" si="1"/>
        <v>BEAUTY SUPPLIES - 9</v>
      </c>
      <c r="M19" s="30"/>
      <c r="N19" s="87"/>
      <c r="O19" s="30"/>
      <c r="Z19" s="170" t="s">
        <v>481</v>
      </c>
      <c r="AA19" s="152">
        <v>297</v>
      </c>
      <c r="AB19" s="152">
        <v>239</v>
      </c>
      <c r="AC19" s="152">
        <v>159</v>
      </c>
      <c r="AD19" s="152">
        <v>239</v>
      </c>
      <c r="AE19" s="152">
        <v>201</v>
      </c>
      <c r="AF19" s="152">
        <v>159</v>
      </c>
      <c r="AG19" s="152">
        <v>201</v>
      </c>
      <c r="AH19" s="152">
        <v>159</v>
      </c>
      <c r="AI19" s="152">
        <v>159</v>
      </c>
      <c r="AJ19" s="153">
        <v>6.25</v>
      </c>
      <c r="AK19" s="153">
        <v>2.9</v>
      </c>
      <c r="AL19" s="153">
        <v>2</v>
      </c>
      <c r="AM19" s="153">
        <v>4.2</v>
      </c>
      <c r="AN19" s="153">
        <v>2</v>
      </c>
      <c r="AO19" s="153">
        <v>1.4</v>
      </c>
      <c r="AP19" s="153">
        <v>2.75</v>
      </c>
      <c r="AQ19" s="153">
        <v>1.4</v>
      </c>
      <c r="AR19" s="153">
        <v>0.9</v>
      </c>
      <c r="AS19" s="134" t="s">
        <v>1311</v>
      </c>
      <c r="AT19" s="162">
        <v>20</v>
      </c>
      <c r="AU19" s="162">
        <v>35</v>
      </c>
      <c r="AV19" s="161">
        <v>225</v>
      </c>
      <c r="AW19" s="161">
        <v>259</v>
      </c>
      <c r="AX19" s="161">
        <v>305</v>
      </c>
      <c r="AY19" s="161">
        <v>377</v>
      </c>
      <c r="AZ19" s="161">
        <v>433</v>
      </c>
      <c r="BA19" s="161">
        <v>507</v>
      </c>
      <c r="BB19" s="154" t="s">
        <v>1327</v>
      </c>
      <c r="BC19" s="156">
        <v>0.2</v>
      </c>
      <c r="BD19" s="157">
        <v>1</v>
      </c>
      <c r="BE19" s="157">
        <v>1</v>
      </c>
      <c r="BF19" s="156" t="s">
        <v>1332</v>
      </c>
      <c r="BG19" s="157" t="s">
        <v>1331</v>
      </c>
      <c r="BH19" s="157" t="s">
        <v>1331</v>
      </c>
    </row>
    <row r="20" spans="1:60" ht="13.5" thickBot="1" x14ac:dyDescent="0.25">
      <c r="A20" s="86">
        <f t="shared" si="0"/>
        <v>18</v>
      </c>
      <c r="B20" s="114" t="s">
        <v>30</v>
      </c>
      <c r="C20" s="70" t="s">
        <v>13</v>
      </c>
      <c r="D20" s="70" t="s">
        <v>1187</v>
      </c>
      <c r="E20" s="115" t="s">
        <v>5</v>
      </c>
      <c r="G20" s="32">
        <v>18</v>
      </c>
      <c r="H20" s="86">
        <v>140</v>
      </c>
      <c r="I20" s="30" t="s">
        <v>1231</v>
      </c>
      <c r="J20" s="30" t="s">
        <v>1030</v>
      </c>
      <c r="K20" s="30"/>
      <c r="L20" s="30" t="str">
        <f>I20&amp;" - "&amp;H20</f>
        <v>BEVERAGE VENDOR - 140</v>
      </c>
      <c r="M20" s="30"/>
      <c r="N20" s="87"/>
      <c r="O20" s="30"/>
      <c r="R20" s="36" t="s">
        <v>1204</v>
      </c>
      <c r="S20" s="36"/>
      <c r="T20" s="38">
        <v>1</v>
      </c>
      <c r="U20" s="128" t="str">
        <f ca="1">OFFSET(S21,T20-1,0)</f>
        <v>No</v>
      </c>
      <c r="Z20" s="170" t="s">
        <v>684</v>
      </c>
      <c r="AA20" s="152">
        <v>297</v>
      </c>
      <c r="AB20" s="152">
        <v>239</v>
      </c>
      <c r="AC20" s="152">
        <v>159</v>
      </c>
      <c r="AD20" s="152">
        <v>239</v>
      </c>
      <c r="AE20" s="152">
        <v>201</v>
      </c>
      <c r="AF20" s="152">
        <v>159</v>
      </c>
      <c r="AG20" s="152">
        <v>201</v>
      </c>
      <c r="AH20" s="152">
        <v>159</v>
      </c>
      <c r="AI20" s="152">
        <v>159</v>
      </c>
      <c r="AJ20" s="153">
        <v>6.25</v>
      </c>
      <c r="AK20" s="153">
        <v>2.9</v>
      </c>
      <c r="AL20" s="153">
        <v>2</v>
      </c>
      <c r="AM20" s="153">
        <v>4.2</v>
      </c>
      <c r="AN20" s="153">
        <v>2</v>
      </c>
      <c r="AO20" s="153">
        <v>1.4</v>
      </c>
      <c r="AP20" s="153">
        <v>2.75</v>
      </c>
      <c r="AQ20" s="153">
        <v>1.4</v>
      </c>
      <c r="AR20" s="153">
        <v>0.9</v>
      </c>
      <c r="AS20" s="134" t="s">
        <v>1311</v>
      </c>
      <c r="AT20" s="162">
        <v>20</v>
      </c>
      <c r="AU20" s="162">
        <v>35</v>
      </c>
      <c r="AV20" s="161">
        <v>177</v>
      </c>
      <c r="AW20" s="161">
        <v>203</v>
      </c>
      <c r="AX20" s="161">
        <v>237</v>
      </c>
      <c r="AY20" s="161">
        <v>292</v>
      </c>
      <c r="AZ20" s="161">
        <v>336</v>
      </c>
      <c r="BA20" s="161">
        <v>396</v>
      </c>
      <c r="BB20" s="154" t="s">
        <v>1327</v>
      </c>
      <c r="BC20" s="156">
        <v>0.2</v>
      </c>
      <c r="BD20" s="157">
        <v>1</v>
      </c>
      <c r="BE20" s="157">
        <v>1</v>
      </c>
      <c r="BF20" s="156" t="s">
        <v>1332</v>
      </c>
      <c r="BG20" s="157" t="s">
        <v>1331</v>
      </c>
      <c r="BH20" s="157" t="s">
        <v>1331</v>
      </c>
    </row>
    <row r="21" spans="1:60" x14ac:dyDescent="0.2">
      <c r="A21" s="86">
        <f t="shared" si="0"/>
        <v>19</v>
      </c>
      <c r="B21" s="114" t="s">
        <v>31</v>
      </c>
      <c r="C21" s="70" t="s">
        <v>13</v>
      </c>
      <c r="D21" s="70" t="s">
        <v>1187</v>
      </c>
      <c r="E21" s="115" t="s">
        <v>5</v>
      </c>
      <c r="G21" s="32">
        <v>19</v>
      </c>
      <c r="H21" s="86">
        <v>66</v>
      </c>
      <c r="I21" s="30" t="s">
        <v>1107</v>
      </c>
      <c r="J21" s="30" t="s">
        <v>1025</v>
      </c>
      <c r="K21" s="30" t="s">
        <v>1026</v>
      </c>
      <c r="L21" s="30" t="str">
        <f t="shared" si="1"/>
        <v>BILLING SERVICE - 66</v>
      </c>
      <c r="M21" s="30"/>
      <c r="N21" s="87"/>
      <c r="O21" s="30"/>
      <c r="R21" s="49">
        <v>1</v>
      </c>
      <c r="S21" s="106" t="s">
        <v>1180</v>
      </c>
      <c r="T21" s="41"/>
      <c r="Z21" s="170" t="s">
        <v>420</v>
      </c>
      <c r="AA21" s="152">
        <v>297</v>
      </c>
      <c r="AB21" s="152">
        <v>239</v>
      </c>
      <c r="AC21" s="152">
        <v>159</v>
      </c>
      <c r="AD21" s="152">
        <v>239</v>
      </c>
      <c r="AE21" s="152">
        <v>201</v>
      </c>
      <c r="AF21" s="152">
        <v>159</v>
      </c>
      <c r="AG21" s="152">
        <v>201</v>
      </c>
      <c r="AH21" s="152">
        <v>159</v>
      </c>
      <c r="AI21" s="152">
        <v>159</v>
      </c>
      <c r="AJ21" s="153">
        <v>6.25</v>
      </c>
      <c r="AK21" s="153">
        <v>2.9</v>
      </c>
      <c r="AL21" s="153">
        <v>2</v>
      </c>
      <c r="AM21" s="153">
        <v>4.2</v>
      </c>
      <c r="AN21" s="153">
        <v>2</v>
      </c>
      <c r="AO21" s="153">
        <v>1.4</v>
      </c>
      <c r="AP21" s="153">
        <v>2.75</v>
      </c>
      <c r="AQ21" s="153">
        <v>1.4</v>
      </c>
      <c r="AR21" s="153">
        <v>0.9</v>
      </c>
      <c r="AS21" s="134" t="s">
        <v>1311</v>
      </c>
      <c r="AT21" s="162">
        <v>20</v>
      </c>
      <c r="AU21" s="162">
        <v>35</v>
      </c>
      <c r="AV21" s="161">
        <v>235</v>
      </c>
      <c r="AW21" s="161">
        <v>270</v>
      </c>
      <c r="AX21" s="161">
        <v>318</v>
      </c>
      <c r="AY21" s="161">
        <v>391</v>
      </c>
      <c r="AZ21" s="161">
        <v>449</v>
      </c>
      <c r="BA21" s="161">
        <v>527</v>
      </c>
      <c r="BB21" s="154" t="s">
        <v>1327</v>
      </c>
      <c r="BC21" s="156">
        <v>0.2</v>
      </c>
      <c r="BD21" s="157">
        <v>1</v>
      </c>
      <c r="BE21" s="157">
        <v>1</v>
      </c>
      <c r="BF21" s="156" t="s">
        <v>1332</v>
      </c>
      <c r="BG21" s="157" t="s">
        <v>1331</v>
      </c>
      <c r="BH21" s="157" t="s">
        <v>1331</v>
      </c>
    </row>
    <row r="22" spans="1:60" x14ac:dyDescent="0.2">
      <c r="A22" s="86">
        <f t="shared" si="0"/>
        <v>20</v>
      </c>
      <c r="B22" s="114" t="s">
        <v>32</v>
      </c>
      <c r="C22" s="70" t="s">
        <v>33</v>
      </c>
      <c r="D22" s="70" t="s">
        <v>34</v>
      </c>
      <c r="E22" s="115" t="s">
        <v>5</v>
      </c>
      <c r="G22" s="32">
        <v>20</v>
      </c>
      <c r="H22" s="86">
        <v>10</v>
      </c>
      <c r="I22" s="30" t="s">
        <v>1027</v>
      </c>
      <c r="J22" s="28" t="str">
        <f>IF('HBI Rater'!$G$7="NY","B","A")</f>
        <v>A</v>
      </c>
      <c r="K22" s="30" t="s">
        <v>1026</v>
      </c>
      <c r="L22" s="30" t="str">
        <f t="shared" si="1"/>
        <v>BOOK/MAGAZINE DISTRIBUTOR - 10</v>
      </c>
      <c r="M22" s="30"/>
      <c r="N22" s="87"/>
      <c r="O22" s="30"/>
      <c r="R22" s="49">
        <v>2</v>
      </c>
      <c r="S22" s="50" t="s">
        <v>1246</v>
      </c>
      <c r="T22" s="44"/>
      <c r="Z22" s="170" t="s">
        <v>720</v>
      </c>
      <c r="AA22" s="152">
        <v>258</v>
      </c>
      <c r="AB22" s="152">
        <v>204</v>
      </c>
      <c r="AC22" s="152">
        <v>137</v>
      </c>
      <c r="AD22" s="152">
        <v>208</v>
      </c>
      <c r="AE22" s="152">
        <v>172</v>
      </c>
      <c r="AF22" s="152">
        <v>136</v>
      </c>
      <c r="AG22" s="152">
        <v>182</v>
      </c>
      <c r="AH22" s="152">
        <v>139</v>
      </c>
      <c r="AI22" s="152">
        <v>136</v>
      </c>
      <c r="AJ22" s="153">
        <v>5.9</v>
      </c>
      <c r="AK22" s="153">
        <v>2.75</v>
      </c>
      <c r="AL22" s="153">
        <v>1.85</v>
      </c>
      <c r="AM22" s="153">
        <v>3.95</v>
      </c>
      <c r="AN22" s="153">
        <v>1.85</v>
      </c>
      <c r="AO22" s="153">
        <v>1.3</v>
      </c>
      <c r="AP22" s="153">
        <v>2.6</v>
      </c>
      <c r="AQ22" s="153">
        <v>1.3</v>
      </c>
      <c r="AR22" s="153">
        <v>0.9</v>
      </c>
      <c r="AS22" s="134" t="s">
        <v>1311</v>
      </c>
      <c r="AT22" s="162">
        <v>20</v>
      </c>
      <c r="AU22" s="162">
        <v>35</v>
      </c>
      <c r="AV22" s="161">
        <v>411</v>
      </c>
      <c r="AW22" s="161">
        <v>472</v>
      </c>
      <c r="AX22" s="161">
        <v>554</v>
      </c>
      <c r="AY22" s="161">
        <v>682</v>
      </c>
      <c r="AZ22" s="161">
        <v>784</v>
      </c>
      <c r="BA22" s="161">
        <v>922</v>
      </c>
      <c r="BB22" s="154" t="s">
        <v>1327</v>
      </c>
      <c r="BC22" s="157">
        <v>1</v>
      </c>
      <c r="BD22" s="157">
        <v>1</v>
      </c>
      <c r="BE22" s="157">
        <v>1</v>
      </c>
      <c r="BF22" s="157" t="s">
        <v>1331</v>
      </c>
      <c r="BG22" s="157" t="s">
        <v>1331</v>
      </c>
      <c r="BH22" s="157" t="s">
        <v>1331</v>
      </c>
    </row>
    <row r="23" spans="1:60" ht="13.5" thickBot="1" x14ac:dyDescent="0.25">
      <c r="A23" s="86">
        <f t="shared" si="0"/>
        <v>21</v>
      </c>
      <c r="B23" s="114" t="s">
        <v>35</v>
      </c>
      <c r="C23" s="70" t="s">
        <v>33</v>
      </c>
      <c r="D23" s="70" t="s">
        <v>34</v>
      </c>
      <c r="E23" s="115" t="s">
        <v>5</v>
      </c>
      <c r="G23" s="32">
        <v>21</v>
      </c>
      <c r="H23" s="86">
        <v>11</v>
      </c>
      <c r="I23" s="30" t="s">
        <v>1038</v>
      </c>
      <c r="J23" s="30" t="s">
        <v>1029</v>
      </c>
      <c r="K23" s="30" t="s">
        <v>1026</v>
      </c>
      <c r="L23" s="30" t="str">
        <f t="shared" si="1"/>
        <v>BOOKBINDING - 11</v>
      </c>
      <c r="M23" s="30"/>
      <c r="N23" s="87"/>
      <c r="O23" s="30"/>
      <c r="Z23" s="170" t="s">
        <v>1187</v>
      </c>
      <c r="AA23" s="152">
        <v>297</v>
      </c>
      <c r="AB23" s="152">
        <v>239</v>
      </c>
      <c r="AC23" s="152">
        <v>159</v>
      </c>
      <c r="AD23" s="152">
        <v>239</v>
      </c>
      <c r="AE23" s="152">
        <v>201</v>
      </c>
      <c r="AF23" s="152">
        <v>159</v>
      </c>
      <c r="AG23" s="152">
        <v>201</v>
      </c>
      <c r="AH23" s="152">
        <v>159</v>
      </c>
      <c r="AI23" s="152">
        <v>159</v>
      </c>
      <c r="AJ23" s="153">
        <v>6.25</v>
      </c>
      <c r="AK23" s="153">
        <v>2.9</v>
      </c>
      <c r="AL23" s="153">
        <v>2</v>
      </c>
      <c r="AM23" s="153">
        <v>4.2</v>
      </c>
      <c r="AN23" s="153">
        <v>2</v>
      </c>
      <c r="AO23" s="153">
        <v>1.4</v>
      </c>
      <c r="AP23" s="153">
        <v>2.75</v>
      </c>
      <c r="AQ23" s="153">
        <v>1.4</v>
      </c>
      <c r="AR23" s="153">
        <v>0.9</v>
      </c>
      <c r="AS23" s="134" t="s">
        <v>1311</v>
      </c>
      <c r="AT23" s="162">
        <v>20</v>
      </c>
      <c r="AU23" s="162">
        <v>35</v>
      </c>
      <c r="AV23" s="161">
        <v>435</v>
      </c>
      <c r="AW23" s="161">
        <v>588</v>
      </c>
      <c r="AX23" s="161">
        <v>653</v>
      </c>
      <c r="AY23" s="161">
        <v>727</v>
      </c>
      <c r="AZ23" s="161">
        <v>981</v>
      </c>
      <c r="BA23" s="161">
        <v>1090</v>
      </c>
      <c r="BB23" s="154" t="s">
        <v>1327</v>
      </c>
      <c r="BC23" s="156">
        <v>0.2</v>
      </c>
      <c r="BD23" s="157">
        <v>1</v>
      </c>
      <c r="BE23" s="157">
        <v>1</v>
      </c>
      <c r="BF23" s="156" t="s">
        <v>1332</v>
      </c>
      <c r="BG23" s="157" t="s">
        <v>1331</v>
      </c>
      <c r="BH23" s="157" t="s">
        <v>1331</v>
      </c>
    </row>
    <row r="24" spans="1:60" ht="13.5" thickBot="1" x14ac:dyDescent="0.25">
      <c r="A24" s="86">
        <f t="shared" si="0"/>
        <v>22</v>
      </c>
      <c r="B24" s="114" t="s">
        <v>36</v>
      </c>
      <c r="C24" s="70" t="s">
        <v>3</v>
      </c>
      <c r="D24" s="70" t="s">
        <v>4</v>
      </c>
      <c r="E24" s="115" t="s">
        <v>5</v>
      </c>
      <c r="G24" s="32">
        <v>22</v>
      </c>
      <c r="H24" s="86">
        <v>12</v>
      </c>
      <c r="I24" s="30" t="s">
        <v>1048</v>
      </c>
      <c r="J24" s="30" t="s">
        <v>1025</v>
      </c>
      <c r="K24" s="30" t="s">
        <v>1026</v>
      </c>
      <c r="L24" s="30" t="str">
        <f t="shared" si="1"/>
        <v>BOOKKEEPING SERVICE - 12</v>
      </c>
      <c r="M24" s="30"/>
      <c r="N24" s="87"/>
      <c r="O24" s="30"/>
      <c r="R24" s="36" t="s">
        <v>1223</v>
      </c>
      <c r="S24" s="37"/>
      <c r="T24" s="38">
        <v>1</v>
      </c>
      <c r="U24" s="32" t="str">
        <f ca="1">OFFSET(R25,T24-1,0)</f>
        <v>No</v>
      </c>
      <c r="Z24" s="170" t="s">
        <v>218</v>
      </c>
      <c r="AA24" s="152">
        <v>297</v>
      </c>
      <c r="AB24" s="152">
        <v>239</v>
      </c>
      <c r="AC24" s="152">
        <v>159</v>
      </c>
      <c r="AD24" s="152">
        <v>239</v>
      </c>
      <c r="AE24" s="152">
        <v>201</v>
      </c>
      <c r="AF24" s="152">
        <v>159</v>
      </c>
      <c r="AG24" s="152">
        <v>201</v>
      </c>
      <c r="AH24" s="152">
        <v>159</v>
      </c>
      <c r="AI24" s="152">
        <v>159</v>
      </c>
      <c r="AJ24" s="153">
        <v>6.25</v>
      </c>
      <c r="AK24" s="153">
        <v>2.9</v>
      </c>
      <c r="AL24" s="153">
        <v>2</v>
      </c>
      <c r="AM24" s="153">
        <v>4.2</v>
      </c>
      <c r="AN24" s="153">
        <v>2</v>
      </c>
      <c r="AO24" s="153">
        <v>1.4</v>
      </c>
      <c r="AP24" s="153">
        <v>2.75</v>
      </c>
      <c r="AQ24" s="153">
        <v>1.4</v>
      </c>
      <c r="AR24" s="153">
        <v>0.9</v>
      </c>
      <c r="AS24" s="134" t="s">
        <v>1311</v>
      </c>
      <c r="AT24" s="162">
        <v>20</v>
      </c>
      <c r="AU24" s="162">
        <v>35</v>
      </c>
      <c r="AV24" s="161">
        <v>221</v>
      </c>
      <c r="AW24" s="161">
        <v>254</v>
      </c>
      <c r="AX24" s="161">
        <v>298</v>
      </c>
      <c r="AY24" s="161">
        <v>366</v>
      </c>
      <c r="AZ24" s="161">
        <v>421</v>
      </c>
      <c r="BA24" s="161">
        <v>496</v>
      </c>
      <c r="BB24" s="154" t="s">
        <v>1327</v>
      </c>
      <c r="BC24" s="156">
        <v>0.2</v>
      </c>
      <c r="BD24" s="157">
        <v>1</v>
      </c>
      <c r="BE24" s="157">
        <v>1</v>
      </c>
      <c r="BF24" s="156" t="s">
        <v>1332</v>
      </c>
      <c r="BG24" s="157" t="s">
        <v>1331</v>
      </c>
      <c r="BH24" s="157" t="s">
        <v>1331</v>
      </c>
    </row>
    <row r="25" spans="1:60" x14ac:dyDescent="0.2">
      <c r="A25" s="86">
        <f t="shared" si="0"/>
        <v>23</v>
      </c>
      <c r="B25" s="114" t="s">
        <v>37</v>
      </c>
      <c r="C25" s="70" t="s">
        <v>3</v>
      </c>
      <c r="D25" s="70" t="s">
        <v>4</v>
      </c>
      <c r="E25" s="115" t="s">
        <v>5</v>
      </c>
      <c r="G25" s="32">
        <v>23</v>
      </c>
      <c r="H25" s="86">
        <v>92</v>
      </c>
      <c r="I25" s="30" t="s">
        <v>1135</v>
      </c>
      <c r="J25" s="30" t="s">
        <v>1025</v>
      </c>
      <c r="K25" s="30" t="s">
        <v>1026</v>
      </c>
      <c r="L25" s="30" t="str">
        <f t="shared" si="1"/>
        <v>CALLIGRAPHY - 92</v>
      </c>
      <c r="M25" s="30"/>
      <c r="N25" s="87"/>
      <c r="O25" s="30"/>
      <c r="R25" s="39" t="s">
        <v>1180</v>
      </c>
      <c r="S25" s="40"/>
      <c r="T25" s="41"/>
      <c r="Z25" s="170" t="s">
        <v>47</v>
      </c>
      <c r="AA25" s="152">
        <v>297</v>
      </c>
      <c r="AB25" s="152">
        <v>239</v>
      </c>
      <c r="AC25" s="152">
        <v>159</v>
      </c>
      <c r="AD25" s="152">
        <v>239</v>
      </c>
      <c r="AE25" s="152">
        <v>201</v>
      </c>
      <c r="AF25" s="152">
        <v>159</v>
      </c>
      <c r="AG25" s="152">
        <v>201</v>
      </c>
      <c r="AH25" s="152">
        <v>159</v>
      </c>
      <c r="AI25" s="152">
        <v>159</v>
      </c>
      <c r="AJ25" s="153">
        <v>6.25</v>
      </c>
      <c r="AK25" s="153">
        <v>2.9</v>
      </c>
      <c r="AL25" s="153">
        <v>2</v>
      </c>
      <c r="AM25" s="153">
        <v>4.2</v>
      </c>
      <c r="AN25" s="153">
        <v>2</v>
      </c>
      <c r="AO25" s="153">
        <v>1.4</v>
      </c>
      <c r="AP25" s="153">
        <v>2.75</v>
      </c>
      <c r="AQ25" s="153">
        <v>1.4</v>
      </c>
      <c r="AR25" s="153">
        <v>0.9</v>
      </c>
      <c r="AS25" s="134" t="s">
        <v>1311</v>
      </c>
      <c r="AT25" s="162">
        <v>20</v>
      </c>
      <c r="AU25" s="162">
        <v>35</v>
      </c>
      <c r="AV25" s="161">
        <v>189</v>
      </c>
      <c r="AW25" s="161">
        <v>218</v>
      </c>
      <c r="AX25" s="161">
        <v>254</v>
      </c>
      <c r="AY25" s="161">
        <v>312</v>
      </c>
      <c r="AZ25" s="161">
        <v>358</v>
      </c>
      <c r="BA25" s="161">
        <v>421</v>
      </c>
      <c r="BB25" s="154" t="s">
        <v>1327</v>
      </c>
      <c r="BC25" s="156">
        <v>0.2</v>
      </c>
      <c r="BD25" s="157">
        <v>1</v>
      </c>
      <c r="BE25" s="157">
        <v>1</v>
      </c>
      <c r="BF25" s="156" t="s">
        <v>1332</v>
      </c>
      <c r="BG25" s="157" t="s">
        <v>1331</v>
      </c>
      <c r="BH25" s="157" t="s">
        <v>1331</v>
      </c>
    </row>
    <row r="26" spans="1:60" x14ac:dyDescent="0.2">
      <c r="A26" s="86">
        <f t="shared" si="0"/>
        <v>24</v>
      </c>
      <c r="B26" s="114" t="s">
        <v>38</v>
      </c>
      <c r="C26" s="70" t="s">
        <v>3</v>
      </c>
      <c r="D26" s="70" t="s">
        <v>4</v>
      </c>
      <c r="E26" s="115" t="s">
        <v>5</v>
      </c>
      <c r="G26" s="32">
        <v>24</v>
      </c>
      <c r="H26" s="86">
        <v>73</v>
      </c>
      <c r="I26" s="30" t="s">
        <v>1115</v>
      </c>
      <c r="J26" s="30" t="s">
        <v>1029</v>
      </c>
      <c r="K26" s="30" t="s">
        <v>1026</v>
      </c>
      <c r="L26" s="30" t="str">
        <f t="shared" si="1"/>
        <v>CAMERA/PHOTOGRAPHY SALES OR REPAIR - 73</v>
      </c>
      <c r="M26" s="30"/>
      <c r="N26" s="87"/>
      <c r="O26" s="30"/>
      <c r="R26" s="42" t="str">
        <f>IF(VLOOKUP('HBI Rater'!$G$7,StateLookupTable,22,FALSE)="n/a","","Yes")</f>
        <v>Yes</v>
      </c>
      <c r="S26" s="43"/>
      <c r="T26" s="44"/>
      <c r="Z26" s="170" t="s">
        <v>503</v>
      </c>
      <c r="AA26" s="152">
        <v>297</v>
      </c>
      <c r="AB26" s="152">
        <v>239</v>
      </c>
      <c r="AC26" s="152">
        <v>159</v>
      </c>
      <c r="AD26" s="152">
        <v>227</v>
      </c>
      <c r="AE26" s="152">
        <v>191</v>
      </c>
      <c r="AF26" s="152">
        <v>145</v>
      </c>
      <c r="AG26" s="152">
        <v>192</v>
      </c>
      <c r="AH26" s="152">
        <v>149</v>
      </c>
      <c r="AI26" s="152">
        <v>145</v>
      </c>
      <c r="AJ26" s="153">
        <v>6.25</v>
      </c>
      <c r="AK26" s="153">
        <v>2.9</v>
      </c>
      <c r="AL26" s="153">
        <v>2</v>
      </c>
      <c r="AM26" s="153">
        <v>4.2</v>
      </c>
      <c r="AN26" s="153">
        <v>2</v>
      </c>
      <c r="AO26" s="153">
        <v>1.4</v>
      </c>
      <c r="AP26" s="153">
        <v>2.75</v>
      </c>
      <c r="AQ26" s="153">
        <v>1.4</v>
      </c>
      <c r="AR26" s="153">
        <v>0.9</v>
      </c>
      <c r="AS26" s="134" t="s">
        <v>1311</v>
      </c>
      <c r="AT26" s="162">
        <v>20</v>
      </c>
      <c r="AU26" s="162">
        <v>35</v>
      </c>
      <c r="AV26" s="161">
        <v>195</v>
      </c>
      <c r="AW26" s="161">
        <v>225</v>
      </c>
      <c r="AX26" s="161">
        <v>263</v>
      </c>
      <c r="AY26" s="161">
        <v>323</v>
      </c>
      <c r="AZ26" s="161">
        <v>372</v>
      </c>
      <c r="BA26" s="161">
        <v>438</v>
      </c>
      <c r="BB26" s="154" t="s">
        <v>1327</v>
      </c>
      <c r="BC26" s="156">
        <v>0.2</v>
      </c>
      <c r="BD26" s="157">
        <v>1</v>
      </c>
      <c r="BE26" s="157">
        <v>1</v>
      </c>
      <c r="BF26" s="156" t="s">
        <v>1332</v>
      </c>
      <c r="BG26" s="157" t="s">
        <v>1331</v>
      </c>
      <c r="BH26" s="157" t="s">
        <v>1331</v>
      </c>
    </row>
    <row r="27" spans="1:60" ht="13.5" thickBot="1" x14ac:dyDescent="0.25">
      <c r="A27" s="86">
        <f t="shared" si="0"/>
        <v>25</v>
      </c>
      <c r="B27" s="114" t="s">
        <v>39</v>
      </c>
      <c r="C27" s="70" t="s">
        <v>3</v>
      </c>
      <c r="D27" s="70" t="s">
        <v>4</v>
      </c>
      <c r="E27" s="115" t="s">
        <v>5</v>
      </c>
      <c r="G27" s="32">
        <v>25</v>
      </c>
      <c r="H27" s="86">
        <v>108</v>
      </c>
      <c r="I27" s="30" t="s">
        <v>1036</v>
      </c>
      <c r="J27" s="30" t="s">
        <v>1029</v>
      </c>
      <c r="K27" s="30" t="s">
        <v>1026</v>
      </c>
      <c r="L27" s="30" t="str">
        <f t="shared" si="1"/>
        <v>CANDLE SALES, EXCLUDING SALES OF CANDLES MADE BY INDIVIDUALS - 108</v>
      </c>
      <c r="M27" s="30"/>
      <c r="N27" s="87"/>
      <c r="O27" s="30"/>
      <c r="Z27" s="170" t="s">
        <v>573</v>
      </c>
      <c r="AA27" s="152">
        <v>297</v>
      </c>
      <c r="AB27" s="152">
        <v>239</v>
      </c>
      <c r="AC27" s="152">
        <v>159</v>
      </c>
      <c r="AD27" s="152">
        <v>239</v>
      </c>
      <c r="AE27" s="152">
        <v>201</v>
      </c>
      <c r="AF27" s="152">
        <v>159</v>
      </c>
      <c r="AG27" s="152">
        <v>201</v>
      </c>
      <c r="AH27" s="152">
        <v>159</v>
      </c>
      <c r="AI27" s="152">
        <v>159</v>
      </c>
      <c r="AJ27" s="153">
        <v>6.25</v>
      </c>
      <c r="AK27" s="153">
        <v>2.9</v>
      </c>
      <c r="AL27" s="153">
        <v>2</v>
      </c>
      <c r="AM27" s="153">
        <v>4.2</v>
      </c>
      <c r="AN27" s="153">
        <v>2</v>
      </c>
      <c r="AO27" s="153">
        <v>1.4</v>
      </c>
      <c r="AP27" s="153">
        <v>2.75</v>
      </c>
      <c r="AQ27" s="153">
        <v>1.4</v>
      </c>
      <c r="AR27" s="153">
        <v>0.9</v>
      </c>
      <c r="AS27" s="134" t="s">
        <v>1311</v>
      </c>
      <c r="AT27" s="162">
        <v>20</v>
      </c>
      <c r="AU27" s="162">
        <v>35</v>
      </c>
      <c r="AV27" s="161">
        <v>184</v>
      </c>
      <c r="AW27" s="161">
        <v>212</v>
      </c>
      <c r="AX27" s="161">
        <v>250</v>
      </c>
      <c r="AY27" s="161">
        <v>307</v>
      </c>
      <c r="AZ27" s="161">
        <v>353</v>
      </c>
      <c r="BA27" s="161">
        <v>415</v>
      </c>
      <c r="BB27" s="154" t="s">
        <v>1327</v>
      </c>
      <c r="BC27" s="156">
        <v>0.2</v>
      </c>
      <c r="BD27" s="157">
        <v>1</v>
      </c>
      <c r="BE27" s="157">
        <v>1</v>
      </c>
      <c r="BF27" s="156" t="s">
        <v>1332</v>
      </c>
      <c r="BG27" s="157" t="s">
        <v>1331</v>
      </c>
      <c r="BH27" s="157" t="s">
        <v>1331</v>
      </c>
    </row>
    <row r="28" spans="1:60" ht="13.5" thickBot="1" x14ac:dyDescent="0.25">
      <c r="A28" s="86">
        <f t="shared" si="0"/>
        <v>26</v>
      </c>
      <c r="B28" s="114" t="s">
        <v>40</v>
      </c>
      <c r="C28" s="70" t="s">
        <v>3</v>
      </c>
      <c r="D28" s="70" t="s">
        <v>4</v>
      </c>
      <c r="E28" s="115" t="s">
        <v>5</v>
      </c>
      <c r="G28" s="32">
        <v>26</v>
      </c>
      <c r="H28" s="86">
        <v>13</v>
      </c>
      <c r="I28" s="30" t="s">
        <v>1051</v>
      </c>
      <c r="J28" s="30" t="s">
        <v>1029</v>
      </c>
      <c r="K28" s="30" t="s">
        <v>1026</v>
      </c>
      <c r="L28" s="30" t="str">
        <f t="shared" si="1"/>
        <v>CANDY NUT/CONFECTIONS - 13</v>
      </c>
      <c r="M28" s="30"/>
      <c r="N28" s="87"/>
      <c r="O28" s="30"/>
      <c r="R28" s="36" t="s">
        <v>1247</v>
      </c>
      <c r="S28" s="37"/>
      <c r="T28" s="38">
        <v>1</v>
      </c>
      <c r="U28" s="32" t="str">
        <f ca="1">OFFSET(R29,T28-1,0)</f>
        <v>No</v>
      </c>
      <c r="Z28" s="170" t="s">
        <v>656</v>
      </c>
      <c r="AA28" s="152">
        <v>297</v>
      </c>
      <c r="AB28" s="152">
        <v>239</v>
      </c>
      <c r="AC28" s="152">
        <v>159</v>
      </c>
      <c r="AD28" s="152">
        <v>239</v>
      </c>
      <c r="AE28" s="152">
        <v>201</v>
      </c>
      <c r="AF28" s="152">
        <v>159</v>
      </c>
      <c r="AG28" s="152">
        <v>201</v>
      </c>
      <c r="AH28" s="152">
        <v>159</v>
      </c>
      <c r="AI28" s="152">
        <v>159</v>
      </c>
      <c r="AJ28" s="153">
        <v>6.25</v>
      </c>
      <c r="AK28" s="153">
        <v>2.9</v>
      </c>
      <c r="AL28" s="153">
        <v>2</v>
      </c>
      <c r="AM28" s="153">
        <v>4.2</v>
      </c>
      <c r="AN28" s="153">
        <v>2</v>
      </c>
      <c r="AO28" s="153">
        <v>1.4</v>
      </c>
      <c r="AP28" s="153">
        <v>2.75</v>
      </c>
      <c r="AQ28" s="153">
        <v>1.4</v>
      </c>
      <c r="AR28" s="153">
        <v>0.9</v>
      </c>
      <c r="AS28" s="134" t="s">
        <v>1311</v>
      </c>
      <c r="AT28" s="162">
        <v>20</v>
      </c>
      <c r="AU28" s="162">
        <v>35</v>
      </c>
      <c r="AV28" s="161">
        <v>197</v>
      </c>
      <c r="AW28" s="161">
        <v>227</v>
      </c>
      <c r="AX28" s="161">
        <v>265</v>
      </c>
      <c r="AY28" s="161">
        <v>326</v>
      </c>
      <c r="AZ28" s="161">
        <v>375</v>
      </c>
      <c r="BA28" s="161">
        <v>441</v>
      </c>
      <c r="BB28" s="154" t="s">
        <v>1327</v>
      </c>
      <c r="BC28" s="156">
        <v>0.2</v>
      </c>
      <c r="BD28" s="157">
        <v>1</v>
      </c>
      <c r="BE28" s="157">
        <v>1</v>
      </c>
      <c r="BF28" s="156" t="s">
        <v>1332</v>
      </c>
      <c r="BG28" s="157" t="s">
        <v>1331</v>
      </c>
      <c r="BH28" s="157" t="s">
        <v>1331</v>
      </c>
    </row>
    <row r="29" spans="1:60" x14ac:dyDescent="0.2">
      <c r="A29" s="86">
        <f t="shared" si="0"/>
        <v>27</v>
      </c>
      <c r="B29" s="114" t="s">
        <v>41</v>
      </c>
      <c r="C29" s="70" t="s">
        <v>3</v>
      </c>
      <c r="D29" s="70" t="s">
        <v>4</v>
      </c>
      <c r="E29" s="115" t="s">
        <v>5</v>
      </c>
      <c r="G29" s="32">
        <v>27</v>
      </c>
      <c r="H29" s="86">
        <v>93</v>
      </c>
      <c r="I29" s="30" t="s">
        <v>1136</v>
      </c>
      <c r="J29" s="30" t="s">
        <v>1029</v>
      </c>
      <c r="K29" s="30" t="s">
        <v>1026</v>
      </c>
      <c r="L29" s="30" t="str">
        <f t="shared" si="1"/>
        <v>CAR DETAILER - 93</v>
      </c>
      <c r="M29" s="30"/>
      <c r="N29" s="87"/>
      <c r="O29" s="30"/>
      <c r="R29" s="39" t="s">
        <v>1180</v>
      </c>
      <c r="S29" s="40"/>
      <c r="T29" s="41"/>
      <c r="Z29" s="170" t="s">
        <v>14</v>
      </c>
      <c r="AA29" s="152">
        <v>297</v>
      </c>
      <c r="AB29" s="152">
        <v>239</v>
      </c>
      <c r="AC29" s="152">
        <v>155</v>
      </c>
      <c r="AD29" s="152">
        <v>233</v>
      </c>
      <c r="AE29" s="152">
        <v>196</v>
      </c>
      <c r="AF29" s="152">
        <v>155</v>
      </c>
      <c r="AG29" s="152">
        <v>196</v>
      </c>
      <c r="AH29" s="152">
        <v>156</v>
      </c>
      <c r="AI29" s="152">
        <v>155</v>
      </c>
      <c r="AJ29" s="153">
        <v>6.25</v>
      </c>
      <c r="AK29" s="153">
        <v>2.9</v>
      </c>
      <c r="AL29" s="153">
        <v>2</v>
      </c>
      <c r="AM29" s="153">
        <v>4.2</v>
      </c>
      <c r="AN29" s="153">
        <v>2</v>
      </c>
      <c r="AO29" s="153">
        <v>1.4</v>
      </c>
      <c r="AP29" s="153">
        <v>2.75</v>
      </c>
      <c r="AQ29" s="153">
        <v>1.4</v>
      </c>
      <c r="AR29" s="153">
        <v>0.9</v>
      </c>
      <c r="AS29" s="134" t="s">
        <v>1311</v>
      </c>
      <c r="AT29" s="162">
        <v>20</v>
      </c>
      <c r="AU29" s="162">
        <v>35</v>
      </c>
      <c r="AV29" s="161">
        <v>231</v>
      </c>
      <c r="AW29" s="161">
        <v>265</v>
      </c>
      <c r="AX29" s="161">
        <v>313</v>
      </c>
      <c r="AY29" s="161">
        <v>385</v>
      </c>
      <c r="AZ29" s="161">
        <v>442</v>
      </c>
      <c r="BA29" s="161">
        <v>519</v>
      </c>
      <c r="BB29" s="154" t="s">
        <v>1327</v>
      </c>
      <c r="BC29" s="156">
        <v>0.2</v>
      </c>
      <c r="BD29" s="157">
        <v>1</v>
      </c>
      <c r="BE29" s="157">
        <v>1</v>
      </c>
      <c r="BF29" s="156" t="s">
        <v>1332</v>
      </c>
      <c r="BG29" s="157" t="s">
        <v>1331</v>
      </c>
      <c r="BH29" s="157" t="s">
        <v>1331</v>
      </c>
    </row>
    <row r="30" spans="1:60" x14ac:dyDescent="0.2">
      <c r="A30" s="86">
        <f t="shared" si="0"/>
        <v>28</v>
      </c>
      <c r="B30" s="114" t="s">
        <v>42</v>
      </c>
      <c r="C30" s="70" t="s">
        <v>3</v>
      </c>
      <c r="D30" s="70" t="s">
        <v>4</v>
      </c>
      <c r="E30" s="115" t="s">
        <v>5</v>
      </c>
      <c r="G30" s="32">
        <v>28</v>
      </c>
      <c r="H30" s="86">
        <v>109</v>
      </c>
      <c r="I30" s="30" t="s">
        <v>1037</v>
      </c>
      <c r="J30" s="30" t="s">
        <v>1029</v>
      </c>
      <c r="K30" s="30" t="s">
        <v>1026</v>
      </c>
      <c r="L30" s="30" t="str">
        <f t="shared" si="1"/>
        <v>CELL PHONE/PAGER SALES - 109</v>
      </c>
      <c r="M30" s="30"/>
      <c r="N30" s="87"/>
      <c r="O30" s="30"/>
      <c r="R30" s="42" t="s">
        <v>1246</v>
      </c>
      <c r="S30" s="43"/>
      <c r="T30" s="44"/>
      <c r="Z30" s="170" t="s">
        <v>613</v>
      </c>
      <c r="AA30" s="152">
        <v>297</v>
      </c>
      <c r="AB30" s="152">
        <v>239</v>
      </c>
      <c r="AC30" s="152">
        <v>159</v>
      </c>
      <c r="AD30" s="152">
        <v>239</v>
      </c>
      <c r="AE30" s="152">
        <v>201</v>
      </c>
      <c r="AF30" s="152">
        <v>159</v>
      </c>
      <c r="AG30" s="152">
        <v>201</v>
      </c>
      <c r="AH30" s="152">
        <v>159</v>
      </c>
      <c r="AI30" s="152">
        <v>159</v>
      </c>
      <c r="AJ30" s="153">
        <v>6.25</v>
      </c>
      <c r="AK30" s="153">
        <v>2.9</v>
      </c>
      <c r="AL30" s="153">
        <v>2</v>
      </c>
      <c r="AM30" s="153">
        <v>4.2</v>
      </c>
      <c r="AN30" s="153">
        <v>2</v>
      </c>
      <c r="AO30" s="153">
        <v>1.4</v>
      </c>
      <c r="AP30" s="153">
        <v>2.75</v>
      </c>
      <c r="AQ30" s="153">
        <v>1.4</v>
      </c>
      <c r="AR30" s="153">
        <v>0.9</v>
      </c>
      <c r="AS30" s="134" t="s">
        <v>1311</v>
      </c>
      <c r="AT30" s="162">
        <v>20</v>
      </c>
      <c r="AU30" s="162">
        <v>35</v>
      </c>
      <c r="AV30" s="161">
        <v>129</v>
      </c>
      <c r="AW30" s="161">
        <v>149</v>
      </c>
      <c r="AX30" s="161">
        <v>175</v>
      </c>
      <c r="AY30" s="161">
        <v>215</v>
      </c>
      <c r="AZ30" s="161">
        <v>248</v>
      </c>
      <c r="BA30" s="161">
        <v>290</v>
      </c>
      <c r="BB30" s="154" t="s">
        <v>1327</v>
      </c>
      <c r="BC30" s="156">
        <v>0.2</v>
      </c>
      <c r="BD30" s="157">
        <v>1</v>
      </c>
      <c r="BE30" s="157">
        <v>1</v>
      </c>
      <c r="BF30" s="156" t="s">
        <v>1332</v>
      </c>
      <c r="BG30" s="157" t="s">
        <v>1331</v>
      </c>
      <c r="BH30" s="157" t="s">
        <v>1331</v>
      </c>
    </row>
    <row r="31" spans="1:60" ht="13.5" thickBot="1" x14ac:dyDescent="0.25">
      <c r="A31" s="86">
        <f t="shared" si="0"/>
        <v>29</v>
      </c>
      <c r="B31" s="114" t="s">
        <v>43</v>
      </c>
      <c r="C31" s="70" t="s">
        <v>3</v>
      </c>
      <c r="D31" s="70" t="s">
        <v>4</v>
      </c>
      <c r="E31" s="115" t="s">
        <v>5</v>
      </c>
      <c r="G31" s="32">
        <v>29</v>
      </c>
      <c r="H31" s="86">
        <v>14</v>
      </c>
      <c r="I31" s="30" t="s">
        <v>1052</v>
      </c>
      <c r="J31" s="30" t="s">
        <v>1029</v>
      </c>
      <c r="K31" s="30" t="s">
        <v>1026</v>
      </c>
      <c r="L31" s="30" t="str">
        <f t="shared" si="1"/>
        <v>CERAMICS - 14</v>
      </c>
      <c r="M31" s="30"/>
      <c r="N31" s="87"/>
      <c r="O31" s="30"/>
      <c r="Z31" s="170" t="s">
        <v>284</v>
      </c>
      <c r="AA31" s="152">
        <v>297</v>
      </c>
      <c r="AB31" s="152">
        <v>239</v>
      </c>
      <c r="AC31" s="152">
        <v>159</v>
      </c>
      <c r="AD31" s="152">
        <v>239</v>
      </c>
      <c r="AE31" s="152">
        <v>201</v>
      </c>
      <c r="AF31" s="152">
        <v>159</v>
      </c>
      <c r="AG31" s="152">
        <v>201</v>
      </c>
      <c r="AH31" s="152">
        <v>159</v>
      </c>
      <c r="AI31" s="152">
        <v>159</v>
      </c>
      <c r="AJ31" s="153">
        <v>6.25</v>
      </c>
      <c r="AK31" s="153">
        <v>2.9</v>
      </c>
      <c r="AL31" s="153">
        <v>2</v>
      </c>
      <c r="AM31" s="153">
        <v>4.2</v>
      </c>
      <c r="AN31" s="153">
        <v>2</v>
      </c>
      <c r="AO31" s="153">
        <v>1.4</v>
      </c>
      <c r="AP31" s="153">
        <v>2.75</v>
      </c>
      <c r="AQ31" s="153">
        <v>1.4</v>
      </c>
      <c r="AR31" s="153">
        <v>0.9</v>
      </c>
      <c r="AS31" s="134" t="s">
        <v>1311</v>
      </c>
      <c r="AT31" s="162">
        <v>20</v>
      </c>
      <c r="AU31" s="162">
        <v>35</v>
      </c>
      <c r="AV31" s="161">
        <v>178</v>
      </c>
      <c r="AW31" s="161">
        <v>205</v>
      </c>
      <c r="AX31" s="161">
        <v>240</v>
      </c>
      <c r="AY31" s="161">
        <v>295</v>
      </c>
      <c r="AZ31" s="161">
        <v>340</v>
      </c>
      <c r="BA31" s="161">
        <v>398</v>
      </c>
      <c r="BB31" s="154" t="s">
        <v>1327</v>
      </c>
      <c r="BC31" s="156">
        <v>0.2</v>
      </c>
      <c r="BD31" s="157">
        <v>1</v>
      </c>
      <c r="BE31" s="157">
        <v>1</v>
      </c>
      <c r="BF31" s="156" t="s">
        <v>1332</v>
      </c>
      <c r="BG31" s="157" t="s">
        <v>1331</v>
      </c>
      <c r="BH31" s="157" t="s">
        <v>1331</v>
      </c>
    </row>
    <row r="32" spans="1:60" ht="13.5" thickBot="1" x14ac:dyDescent="0.25">
      <c r="A32" s="86">
        <f t="shared" si="0"/>
        <v>30</v>
      </c>
      <c r="B32" s="114" t="s">
        <v>44</v>
      </c>
      <c r="C32" s="70" t="s">
        <v>3</v>
      </c>
      <c r="D32" s="70" t="s">
        <v>4</v>
      </c>
      <c r="E32" s="115" t="s">
        <v>5</v>
      </c>
      <c r="G32" s="32">
        <v>30</v>
      </c>
      <c r="H32" s="86">
        <v>74</v>
      </c>
      <c r="I32" s="30" t="s">
        <v>1116</v>
      </c>
      <c r="J32" s="30" t="s">
        <v>1029</v>
      </c>
      <c r="K32" s="30" t="s">
        <v>1026</v>
      </c>
      <c r="L32" s="30" t="str">
        <f t="shared" si="1"/>
        <v>CLOCK OR WATCH REPAIRS - 74</v>
      </c>
      <c r="M32" s="30"/>
      <c r="N32" s="87"/>
      <c r="O32" s="30"/>
      <c r="R32" s="36" t="s">
        <v>1224</v>
      </c>
      <c r="S32" s="45"/>
      <c r="T32" s="37"/>
      <c r="U32" s="38">
        <v>2</v>
      </c>
      <c r="V32" s="128">
        <f ca="1">OFFSET(S33,U32-1,0)</f>
        <v>0</v>
      </c>
      <c r="Z32" s="170" t="s">
        <v>602</v>
      </c>
      <c r="AA32" s="152">
        <v>297</v>
      </c>
      <c r="AB32" s="152">
        <v>239</v>
      </c>
      <c r="AC32" s="152">
        <v>143</v>
      </c>
      <c r="AD32" s="152">
        <v>239</v>
      </c>
      <c r="AE32" s="152">
        <v>201</v>
      </c>
      <c r="AF32" s="152">
        <v>143</v>
      </c>
      <c r="AG32" s="152">
        <v>186</v>
      </c>
      <c r="AH32" s="152">
        <v>143</v>
      </c>
      <c r="AI32" s="152">
        <v>133</v>
      </c>
      <c r="AJ32" s="153">
        <v>6.25</v>
      </c>
      <c r="AK32" s="153">
        <v>2.9</v>
      </c>
      <c r="AL32" s="153">
        <v>2</v>
      </c>
      <c r="AM32" s="153">
        <v>4.2</v>
      </c>
      <c r="AN32" s="153">
        <v>2</v>
      </c>
      <c r="AO32" s="153">
        <v>1.4</v>
      </c>
      <c r="AP32" s="153">
        <v>2.75</v>
      </c>
      <c r="AQ32" s="153">
        <v>1.4</v>
      </c>
      <c r="AR32" s="153">
        <v>0.9</v>
      </c>
      <c r="AS32" s="134" t="s">
        <v>1311</v>
      </c>
      <c r="AT32" s="162">
        <v>20</v>
      </c>
      <c r="AU32" s="162">
        <v>35</v>
      </c>
      <c r="AV32" s="161">
        <v>233</v>
      </c>
      <c r="AW32" s="161">
        <v>268</v>
      </c>
      <c r="AX32" s="161">
        <v>314</v>
      </c>
      <c r="AY32" s="161">
        <v>388</v>
      </c>
      <c r="AZ32" s="161">
        <v>446</v>
      </c>
      <c r="BA32" s="161">
        <v>522</v>
      </c>
      <c r="BB32" s="154" t="s">
        <v>1327</v>
      </c>
      <c r="BC32" s="156">
        <v>0.2</v>
      </c>
      <c r="BD32" s="157">
        <v>1</v>
      </c>
      <c r="BE32" s="157">
        <v>1</v>
      </c>
      <c r="BF32" s="156" t="s">
        <v>1332</v>
      </c>
      <c r="BG32" s="157" t="s">
        <v>1331</v>
      </c>
      <c r="BH32" s="157" t="s">
        <v>1331</v>
      </c>
    </row>
    <row r="33" spans="1:60" x14ac:dyDescent="0.2">
      <c r="A33" s="86">
        <f t="shared" si="0"/>
        <v>31</v>
      </c>
      <c r="B33" s="114" t="s">
        <v>45</v>
      </c>
      <c r="C33" s="70" t="s">
        <v>46</v>
      </c>
      <c r="D33" s="70" t="s">
        <v>47</v>
      </c>
      <c r="E33" s="115" t="s">
        <v>8</v>
      </c>
      <c r="G33" s="32">
        <v>31</v>
      </c>
      <c r="H33" s="86">
        <v>15</v>
      </c>
      <c r="I33" s="30" t="s">
        <v>1053</v>
      </c>
      <c r="J33" s="30" t="s">
        <v>1030</v>
      </c>
      <c r="K33" s="30">
        <v>4</v>
      </c>
      <c r="L33" s="30" t="str">
        <f t="shared" si="1"/>
        <v>CLOWNS, MAGICIANS, ENTERTAINERS EXCLUDING BANDS &amp; DISC JOCKEYS - 15</v>
      </c>
      <c r="M33" s="30"/>
      <c r="N33" s="87"/>
      <c r="O33" s="30"/>
      <c r="R33" s="46">
        <v>1</v>
      </c>
      <c r="S33" s="47">
        <f ca="1">IF(U28="No",0,1)</f>
        <v>0</v>
      </c>
      <c r="T33" s="48"/>
      <c r="U33" s="41"/>
      <c r="Z33" s="170" t="s">
        <v>705</v>
      </c>
      <c r="AA33" s="152">
        <v>297</v>
      </c>
      <c r="AB33" s="152">
        <v>239</v>
      </c>
      <c r="AC33" s="152">
        <v>159</v>
      </c>
      <c r="AD33" s="152">
        <v>239</v>
      </c>
      <c r="AE33" s="152">
        <v>201</v>
      </c>
      <c r="AF33" s="152">
        <v>159</v>
      </c>
      <c r="AG33" s="152">
        <v>201</v>
      </c>
      <c r="AH33" s="152">
        <v>159</v>
      </c>
      <c r="AI33" s="152">
        <v>159</v>
      </c>
      <c r="AJ33" s="153">
        <v>6.25</v>
      </c>
      <c r="AK33" s="153">
        <v>2.9</v>
      </c>
      <c r="AL33" s="153">
        <v>2</v>
      </c>
      <c r="AM33" s="153">
        <v>4.2</v>
      </c>
      <c r="AN33" s="153">
        <v>2</v>
      </c>
      <c r="AO33" s="153">
        <v>1.4</v>
      </c>
      <c r="AP33" s="153">
        <v>2.75</v>
      </c>
      <c r="AQ33" s="153">
        <v>1.4</v>
      </c>
      <c r="AR33" s="153">
        <v>0.9</v>
      </c>
      <c r="AS33" s="134" t="s">
        <v>1311</v>
      </c>
      <c r="AT33" s="162">
        <v>20</v>
      </c>
      <c r="AU33" s="162">
        <v>35</v>
      </c>
      <c r="AV33" s="161">
        <v>180</v>
      </c>
      <c r="AW33" s="161">
        <v>207</v>
      </c>
      <c r="AX33" s="161">
        <v>242</v>
      </c>
      <c r="AY33" s="161">
        <v>297</v>
      </c>
      <c r="AZ33" s="161">
        <v>342</v>
      </c>
      <c r="BA33" s="161">
        <v>401</v>
      </c>
      <c r="BB33" s="154" t="s">
        <v>1327</v>
      </c>
      <c r="BC33" s="156">
        <v>0.2</v>
      </c>
      <c r="BD33" s="157">
        <v>1</v>
      </c>
      <c r="BE33" s="157">
        <v>1</v>
      </c>
      <c r="BF33" s="156" t="s">
        <v>1332</v>
      </c>
      <c r="BG33" s="157" t="s">
        <v>1331</v>
      </c>
      <c r="BH33" s="157" t="s">
        <v>1331</v>
      </c>
    </row>
    <row r="34" spans="1:60" x14ac:dyDescent="0.2">
      <c r="A34" s="86">
        <f t="shared" si="0"/>
        <v>32</v>
      </c>
      <c r="B34" s="114" t="s">
        <v>48</v>
      </c>
      <c r="C34" s="70" t="s">
        <v>46</v>
      </c>
      <c r="D34" s="70" t="s">
        <v>47</v>
      </c>
      <c r="E34" s="115" t="s">
        <v>8</v>
      </c>
      <c r="G34" s="32">
        <v>32</v>
      </c>
      <c r="H34" s="86">
        <v>16</v>
      </c>
      <c r="I34" s="30" t="s">
        <v>1054</v>
      </c>
      <c r="J34" s="28" t="str">
        <f>IF('HBI Rater'!$G$7="NY","B","A")</f>
        <v>A</v>
      </c>
      <c r="K34" s="30" t="s">
        <v>1026</v>
      </c>
      <c r="L34" s="30" t="str">
        <f t="shared" ref="L34:L56" si="2">I34&amp;" - "&amp;H34</f>
        <v>COMPUTER CONSULTANTS AND TRAINERS WHO ARE NOT INVOLVED IN DEVELOPMENT OF CUSTOM APPLICATIONS/PROGRAM - 16</v>
      </c>
      <c r="M34" s="30"/>
      <c r="N34" s="87"/>
      <c r="O34" s="30"/>
      <c r="R34" s="49">
        <v>2</v>
      </c>
      <c r="S34" s="50">
        <f ca="1">IF(U28="No",0,2)</f>
        <v>0</v>
      </c>
      <c r="T34" s="43"/>
      <c r="U34" s="44"/>
      <c r="Z34" s="170" t="s">
        <v>4</v>
      </c>
      <c r="AA34" s="152">
        <v>280</v>
      </c>
      <c r="AB34" s="152">
        <v>225</v>
      </c>
      <c r="AC34" s="152">
        <v>150</v>
      </c>
      <c r="AD34" s="152">
        <v>225</v>
      </c>
      <c r="AE34" s="152">
        <v>190</v>
      </c>
      <c r="AF34" s="152">
        <v>150</v>
      </c>
      <c r="AG34" s="152">
        <v>190</v>
      </c>
      <c r="AH34" s="152">
        <v>150</v>
      </c>
      <c r="AI34" s="152">
        <v>150</v>
      </c>
      <c r="AJ34" s="153">
        <v>5.9</v>
      </c>
      <c r="AK34" s="153">
        <v>2.75</v>
      </c>
      <c r="AL34" s="153">
        <v>1.85</v>
      </c>
      <c r="AM34" s="153">
        <v>3.95</v>
      </c>
      <c r="AN34" s="153">
        <v>1.85</v>
      </c>
      <c r="AO34" s="153">
        <v>1.3</v>
      </c>
      <c r="AP34" s="153">
        <v>2.6</v>
      </c>
      <c r="AQ34" s="153">
        <v>1.3</v>
      </c>
      <c r="AR34" s="153">
        <v>0.9</v>
      </c>
      <c r="AS34" s="134" t="s">
        <v>1311</v>
      </c>
      <c r="AT34" s="162">
        <v>20</v>
      </c>
      <c r="AU34" s="162">
        <v>35</v>
      </c>
      <c r="AV34" s="161">
        <v>180</v>
      </c>
      <c r="AW34" s="161">
        <v>207</v>
      </c>
      <c r="AX34" s="161">
        <v>243</v>
      </c>
      <c r="AY34" s="161">
        <v>298</v>
      </c>
      <c r="AZ34" s="161">
        <v>342</v>
      </c>
      <c r="BA34" s="161">
        <v>402</v>
      </c>
      <c r="BB34" s="154" t="s">
        <v>1327</v>
      </c>
      <c r="BC34" s="156">
        <v>0.2</v>
      </c>
      <c r="BD34" s="157">
        <v>1</v>
      </c>
      <c r="BE34" s="157">
        <v>1</v>
      </c>
      <c r="BF34" s="156" t="s">
        <v>1332</v>
      </c>
      <c r="BG34" s="157" t="s">
        <v>1331</v>
      </c>
      <c r="BH34" s="157" t="s">
        <v>1331</v>
      </c>
    </row>
    <row r="35" spans="1:60" x14ac:dyDescent="0.2">
      <c r="A35" s="86">
        <f t="shared" si="0"/>
        <v>33</v>
      </c>
      <c r="B35" s="114" t="s">
        <v>49</v>
      </c>
      <c r="C35" s="70" t="s">
        <v>46</v>
      </c>
      <c r="D35" s="70" t="s">
        <v>47</v>
      </c>
      <c r="E35" s="115" t="s">
        <v>8</v>
      </c>
      <c r="G35" s="32">
        <v>33</v>
      </c>
      <c r="H35" s="86">
        <v>17</v>
      </c>
      <c r="I35" s="30" t="s">
        <v>1055</v>
      </c>
      <c r="J35" s="30" t="s">
        <v>1030</v>
      </c>
      <c r="K35" s="30" t="s">
        <v>1026</v>
      </c>
      <c r="L35" s="30" t="str">
        <f t="shared" si="2"/>
        <v>COMPUTER REPAIR - 17</v>
      </c>
      <c r="M35" s="30"/>
      <c r="N35" s="87"/>
      <c r="O35" s="30"/>
      <c r="R35" s="49">
        <v>3</v>
      </c>
      <c r="S35" s="50">
        <f ca="1">IF(U28="No",0,3)</f>
        <v>0</v>
      </c>
      <c r="T35" s="43"/>
      <c r="U35" s="44"/>
      <c r="Z35" s="170" t="s">
        <v>85</v>
      </c>
      <c r="AA35" s="152">
        <v>297</v>
      </c>
      <c r="AB35" s="152">
        <v>239</v>
      </c>
      <c r="AC35" s="152">
        <v>159</v>
      </c>
      <c r="AD35" s="152">
        <v>239</v>
      </c>
      <c r="AE35" s="152">
        <v>201</v>
      </c>
      <c r="AF35" s="152">
        <v>159</v>
      </c>
      <c r="AG35" s="152">
        <v>201</v>
      </c>
      <c r="AH35" s="152">
        <v>159</v>
      </c>
      <c r="AI35" s="152">
        <v>159</v>
      </c>
      <c r="AJ35" s="153">
        <v>6.25</v>
      </c>
      <c r="AK35" s="153">
        <v>2.9</v>
      </c>
      <c r="AL35" s="153">
        <v>2</v>
      </c>
      <c r="AM35" s="153">
        <v>4.2</v>
      </c>
      <c r="AN35" s="153">
        <v>2</v>
      </c>
      <c r="AO35" s="153">
        <v>1.4</v>
      </c>
      <c r="AP35" s="153">
        <v>2.75</v>
      </c>
      <c r="AQ35" s="153">
        <v>1.4</v>
      </c>
      <c r="AR35" s="153">
        <v>0.9</v>
      </c>
      <c r="AS35" s="134" t="s">
        <v>1311</v>
      </c>
      <c r="AT35" s="162">
        <v>20</v>
      </c>
      <c r="AU35" s="162">
        <v>35</v>
      </c>
      <c r="AV35" s="161">
        <v>179</v>
      </c>
      <c r="AW35" s="161">
        <v>205</v>
      </c>
      <c r="AX35" s="161">
        <v>239</v>
      </c>
      <c r="AY35" s="161">
        <v>295</v>
      </c>
      <c r="AZ35" s="161">
        <v>339</v>
      </c>
      <c r="BA35" s="161">
        <v>399</v>
      </c>
      <c r="BB35" s="154" t="s">
        <v>1327</v>
      </c>
      <c r="BC35" s="156">
        <v>0.1</v>
      </c>
      <c r="BD35" s="157">
        <v>1</v>
      </c>
      <c r="BE35" s="157">
        <v>1</v>
      </c>
      <c r="BF35" s="156" t="s">
        <v>1332</v>
      </c>
      <c r="BG35" s="157" t="s">
        <v>1331</v>
      </c>
      <c r="BH35" s="157" t="s">
        <v>1331</v>
      </c>
    </row>
    <row r="36" spans="1:60" ht="13.5" thickBot="1" x14ac:dyDescent="0.25">
      <c r="A36" s="86">
        <f t="shared" si="0"/>
        <v>34</v>
      </c>
      <c r="B36" s="114" t="s">
        <v>50</v>
      </c>
      <c r="C36" s="70" t="s">
        <v>46</v>
      </c>
      <c r="D36" s="70" t="s">
        <v>47</v>
      </c>
      <c r="E36" s="115" t="s">
        <v>8</v>
      </c>
      <c r="G36" s="32">
        <v>34</v>
      </c>
      <c r="H36" s="86">
        <v>94</v>
      </c>
      <c r="I36" s="30" t="s">
        <v>1137</v>
      </c>
      <c r="J36" s="30" t="s">
        <v>1029</v>
      </c>
      <c r="K36" s="30" t="s">
        <v>1026</v>
      </c>
      <c r="L36" s="30" t="str">
        <f t="shared" si="2"/>
        <v>COMPUTER SALES - 94</v>
      </c>
      <c r="M36" s="30"/>
      <c r="N36" s="87"/>
      <c r="O36" s="30"/>
      <c r="Z36" s="170" t="s">
        <v>887</v>
      </c>
      <c r="AA36" s="152">
        <v>297</v>
      </c>
      <c r="AB36" s="152">
        <v>239</v>
      </c>
      <c r="AC36" s="152">
        <v>144</v>
      </c>
      <c r="AD36" s="152">
        <v>239</v>
      </c>
      <c r="AE36" s="152">
        <v>201</v>
      </c>
      <c r="AF36" s="152">
        <v>144</v>
      </c>
      <c r="AG36" s="152">
        <v>191</v>
      </c>
      <c r="AH36" s="152">
        <v>145</v>
      </c>
      <c r="AI36" s="152">
        <v>144</v>
      </c>
      <c r="AJ36" s="153">
        <v>6.25</v>
      </c>
      <c r="AK36" s="153">
        <v>2.9</v>
      </c>
      <c r="AL36" s="153">
        <v>2</v>
      </c>
      <c r="AM36" s="153">
        <v>4.2</v>
      </c>
      <c r="AN36" s="153">
        <v>2</v>
      </c>
      <c r="AO36" s="153">
        <v>1.4</v>
      </c>
      <c r="AP36" s="153">
        <v>2.75</v>
      </c>
      <c r="AQ36" s="153">
        <v>1.4</v>
      </c>
      <c r="AR36" s="153">
        <v>0.9</v>
      </c>
      <c r="AS36" s="134" t="s">
        <v>1311</v>
      </c>
      <c r="AT36" s="162">
        <v>20</v>
      </c>
      <c r="AU36" s="162">
        <v>35</v>
      </c>
      <c r="AV36" s="161">
        <v>192</v>
      </c>
      <c r="AW36" s="161">
        <v>221</v>
      </c>
      <c r="AX36" s="161">
        <v>259</v>
      </c>
      <c r="AY36" s="161">
        <v>318</v>
      </c>
      <c r="AZ36" s="161">
        <v>366</v>
      </c>
      <c r="BA36" s="161">
        <v>431</v>
      </c>
      <c r="BB36" s="154" t="s">
        <v>1327</v>
      </c>
      <c r="BC36" s="156">
        <v>0.2</v>
      </c>
      <c r="BD36" s="157">
        <v>1</v>
      </c>
      <c r="BE36" s="157">
        <v>1</v>
      </c>
      <c r="BF36" s="156" t="s">
        <v>1332</v>
      </c>
      <c r="BG36" s="157" t="s">
        <v>1331</v>
      </c>
      <c r="BH36" s="157" t="s">
        <v>1331</v>
      </c>
    </row>
    <row r="37" spans="1:60" ht="13.5" thickBot="1" x14ac:dyDescent="0.25">
      <c r="A37" s="86">
        <f t="shared" si="0"/>
        <v>35</v>
      </c>
      <c r="B37" s="114" t="s">
        <v>51</v>
      </c>
      <c r="C37" s="70" t="s">
        <v>46</v>
      </c>
      <c r="D37" s="70" t="s">
        <v>47</v>
      </c>
      <c r="E37" s="115" t="s">
        <v>8</v>
      </c>
      <c r="G37" s="32">
        <v>35</v>
      </c>
      <c r="H37" s="86">
        <v>18</v>
      </c>
      <c r="I37" s="30" t="s">
        <v>1056</v>
      </c>
      <c r="J37" s="30" t="s">
        <v>1029</v>
      </c>
      <c r="K37" s="30" t="s">
        <v>1026</v>
      </c>
      <c r="L37" s="30" t="str">
        <f t="shared" si="2"/>
        <v>COMPUTER SERVICE BUREAU - 18</v>
      </c>
      <c r="M37" s="30"/>
      <c r="N37" s="87"/>
      <c r="O37" s="30"/>
      <c r="R37" s="36" t="s">
        <v>1225</v>
      </c>
      <c r="S37" s="37"/>
      <c r="T37" s="38">
        <v>1</v>
      </c>
      <c r="U37" s="128">
        <f ca="1">OFFSET(R38,T37-1,0)</f>
        <v>0</v>
      </c>
      <c r="Z37" s="170" t="s">
        <v>904</v>
      </c>
      <c r="AA37" s="152">
        <v>297</v>
      </c>
      <c r="AB37" s="152">
        <v>239</v>
      </c>
      <c r="AC37" s="152">
        <v>159</v>
      </c>
      <c r="AD37" s="152">
        <v>239</v>
      </c>
      <c r="AE37" s="152">
        <v>201</v>
      </c>
      <c r="AF37" s="152">
        <v>159</v>
      </c>
      <c r="AG37" s="152">
        <v>201</v>
      </c>
      <c r="AH37" s="152">
        <v>159</v>
      </c>
      <c r="AI37" s="152">
        <v>159</v>
      </c>
      <c r="AJ37" s="153">
        <v>6.25</v>
      </c>
      <c r="AK37" s="153">
        <v>2.9</v>
      </c>
      <c r="AL37" s="153">
        <v>2</v>
      </c>
      <c r="AM37" s="153">
        <v>4.2</v>
      </c>
      <c r="AN37" s="153">
        <v>2</v>
      </c>
      <c r="AO37" s="153">
        <v>1.4</v>
      </c>
      <c r="AP37" s="153">
        <v>2.75</v>
      </c>
      <c r="AQ37" s="153">
        <v>1.4</v>
      </c>
      <c r="AR37" s="153">
        <v>0.9</v>
      </c>
      <c r="AS37" s="134" t="s">
        <v>1311</v>
      </c>
      <c r="AT37" s="162">
        <v>20</v>
      </c>
      <c r="AU37" s="162">
        <v>35</v>
      </c>
      <c r="AV37" s="161">
        <v>269</v>
      </c>
      <c r="AW37" s="161">
        <v>309</v>
      </c>
      <c r="AX37" s="161">
        <v>363</v>
      </c>
      <c r="AY37" s="161">
        <v>446</v>
      </c>
      <c r="AZ37" s="161">
        <v>513</v>
      </c>
      <c r="BA37" s="161">
        <v>603</v>
      </c>
      <c r="BB37" s="154" t="s">
        <v>1327</v>
      </c>
      <c r="BC37" s="156">
        <v>0.2</v>
      </c>
      <c r="BD37" s="157">
        <v>1</v>
      </c>
      <c r="BE37" s="157">
        <v>1</v>
      </c>
      <c r="BF37" s="156" t="s">
        <v>1332</v>
      </c>
      <c r="BG37" s="157" t="s">
        <v>1331</v>
      </c>
      <c r="BH37" s="157" t="s">
        <v>1331</v>
      </c>
    </row>
    <row r="38" spans="1:60" x14ac:dyDescent="0.2">
      <c r="A38" s="86">
        <f t="shared" si="0"/>
        <v>36</v>
      </c>
      <c r="B38" s="114" t="s">
        <v>52</v>
      </c>
      <c r="C38" s="70" t="s">
        <v>46</v>
      </c>
      <c r="D38" s="70" t="s">
        <v>47</v>
      </c>
      <c r="E38" s="115" t="s">
        <v>8</v>
      </c>
      <c r="G38" s="32">
        <v>36</v>
      </c>
      <c r="H38" s="86">
        <v>19</v>
      </c>
      <c r="I38" s="30" t="s">
        <v>1057</v>
      </c>
      <c r="J38" s="30" t="s">
        <v>1029</v>
      </c>
      <c r="K38" s="30" t="s">
        <v>1026</v>
      </c>
      <c r="L38" s="30" t="str">
        <f t="shared" si="2"/>
        <v>COSMETIC SALES (AVON, MARY KAY, ETC.) - 19</v>
      </c>
      <c r="M38" s="30"/>
      <c r="N38" s="87"/>
      <c r="O38" s="30"/>
      <c r="R38" s="39">
        <f ca="1">IF(U28="No",0,1)</f>
        <v>0</v>
      </c>
      <c r="S38" s="40"/>
      <c r="T38" s="41"/>
      <c r="Z38" s="170" t="s">
        <v>11</v>
      </c>
      <c r="AA38" s="152">
        <v>286</v>
      </c>
      <c r="AB38" s="152">
        <v>233</v>
      </c>
      <c r="AC38" s="152">
        <v>154</v>
      </c>
      <c r="AD38" s="152">
        <v>233</v>
      </c>
      <c r="AE38" s="152">
        <v>196</v>
      </c>
      <c r="AF38" s="152">
        <v>154</v>
      </c>
      <c r="AG38" s="152">
        <v>201</v>
      </c>
      <c r="AH38" s="152">
        <v>159</v>
      </c>
      <c r="AI38" s="152">
        <v>154</v>
      </c>
      <c r="AJ38" s="153">
        <v>6.25</v>
      </c>
      <c r="AK38" s="153">
        <v>2.9</v>
      </c>
      <c r="AL38" s="153">
        <v>2</v>
      </c>
      <c r="AM38" s="153">
        <v>4.2</v>
      </c>
      <c r="AN38" s="153">
        <v>2</v>
      </c>
      <c r="AO38" s="153">
        <v>1.4</v>
      </c>
      <c r="AP38" s="153">
        <v>2.75</v>
      </c>
      <c r="AQ38" s="153">
        <v>1.4</v>
      </c>
      <c r="AR38" s="153">
        <v>0.9</v>
      </c>
      <c r="AS38" s="134" t="s">
        <v>1311</v>
      </c>
      <c r="AT38" s="162">
        <v>20</v>
      </c>
      <c r="AU38" s="162">
        <v>35</v>
      </c>
      <c r="AV38" s="161">
        <v>221</v>
      </c>
      <c r="AW38" s="161">
        <v>242</v>
      </c>
      <c r="AX38" s="161">
        <v>285</v>
      </c>
      <c r="AY38" s="161">
        <v>350</v>
      </c>
      <c r="AZ38" s="161">
        <v>403</v>
      </c>
      <c r="BA38" s="161">
        <v>472</v>
      </c>
      <c r="BB38" s="154" t="s">
        <v>1324</v>
      </c>
      <c r="BC38" s="157">
        <v>1</v>
      </c>
      <c r="BD38" s="157">
        <v>1</v>
      </c>
      <c r="BE38" s="157">
        <v>1</v>
      </c>
      <c r="BF38" s="157" t="s">
        <v>1331</v>
      </c>
      <c r="BG38" s="157" t="s">
        <v>1331</v>
      </c>
      <c r="BH38" s="157" t="s">
        <v>1331</v>
      </c>
    </row>
    <row r="39" spans="1:60" x14ac:dyDescent="0.2">
      <c r="A39" s="86">
        <f t="shared" si="0"/>
        <v>37</v>
      </c>
      <c r="B39" s="114" t="s">
        <v>53</v>
      </c>
      <c r="C39" s="70" t="s">
        <v>46</v>
      </c>
      <c r="D39" s="70" t="s">
        <v>47</v>
      </c>
      <c r="E39" s="115" t="s">
        <v>8</v>
      </c>
      <c r="G39" s="32">
        <v>37</v>
      </c>
      <c r="H39" s="86">
        <v>20</v>
      </c>
      <c r="I39" s="30" t="s">
        <v>1059</v>
      </c>
      <c r="J39" s="30" t="s">
        <v>1029</v>
      </c>
      <c r="K39" s="30" t="s">
        <v>1026</v>
      </c>
      <c r="L39" s="30" t="str">
        <f t="shared" si="2"/>
        <v>CRAFTS, EXCLUDING MANUFACTURING/DISTRIBUTION OF CANDLES MADE BY INDIVIDUALS - 20</v>
      </c>
      <c r="M39" s="30"/>
      <c r="N39" s="87"/>
      <c r="O39" s="30"/>
      <c r="R39" s="42">
        <f ca="1">IF(U28="No",0,2)</f>
        <v>0</v>
      </c>
      <c r="S39" s="43"/>
      <c r="T39" s="44"/>
      <c r="Z39" s="170" t="s">
        <v>449</v>
      </c>
      <c r="AA39" s="152">
        <v>297</v>
      </c>
      <c r="AB39" s="152">
        <v>239</v>
      </c>
      <c r="AC39" s="152">
        <v>159</v>
      </c>
      <c r="AD39" s="152">
        <v>239</v>
      </c>
      <c r="AE39" s="152">
        <v>201</v>
      </c>
      <c r="AF39" s="152">
        <v>159</v>
      </c>
      <c r="AG39" s="152">
        <v>201</v>
      </c>
      <c r="AH39" s="152">
        <v>159</v>
      </c>
      <c r="AI39" s="152">
        <v>159</v>
      </c>
      <c r="AJ39" s="153">
        <v>6.25</v>
      </c>
      <c r="AK39" s="153">
        <v>2.9</v>
      </c>
      <c r="AL39" s="153">
        <v>2</v>
      </c>
      <c r="AM39" s="153">
        <v>4.2</v>
      </c>
      <c r="AN39" s="153">
        <v>2</v>
      </c>
      <c r="AO39" s="153">
        <v>1.4</v>
      </c>
      <c r="AP39" s="153">
        <v>2.75</v>
      </c>
      <c r="AQ39" s="153">
        <v>1.4</v>
      </c>
      <c r="AR39" s="153">
        <v>0.9</v>
      </c>
      <c r="AS39" s="134" t="s">
        <v>1311</v>
      </c>
      <c r="AT39" s="162">
        <v>20</v>
      </c>
      <c r="AU39" s="162">
        <v>35</v>
      </c>
      <c r="AV39" s="161">
        <v>171</v>
      </c>
      <c r="AW39" s="161">
        <v>197</v>
      </c>
      <c r="AX39" s="161">
        <v>229</v>
      </c>
      <c r="AY39" s="161">
        <v>284</v>
      </c>
      <c r="AZ39" s="161">
        <v>326</v>
      </c>
      <c r="BA39" s="161">
        <v>382</v>
      </c>
      <c r="BB39" s="154" t="s">
        <v>1327</v>
      </c>
      <c r="BC39" s="156">
        <v>0.2</v>
      </c>
      <c r="BD39" s="157">
        <v>1</v>
      </c>
      <c r="BE39" s="157">
        <v>1</v>
      </c>
      <c r="BF39" s="156" t="s">
        <v>1332</v>
      </c>
      <c r="BG39" s="157" t="s">
        <v>1331</v>
      </c>
      <c r="BH39" s="157" t="s">
        <v>1331</v>
      </c>
    </row>
    <row r="40" spans="1:60" x14ac:dyDescent="0.2">
      <c r="A40" s="86">
        <f t="shared" si="0"/>
        <v>38</v>
      </c>
      <c r="B40" s="114" t="s">
        <v>54</v>
      </c>
      <c r="C40" s="70" t="s">
        <v>46</v>
      </c>
      <c r="D40" s="70" t="s">
        <v>47</v>
      </c>
      <c r="E40" s="115" t="s">
        <v>8</v>
      </c>
      <c r="G40" s="32">
        <v>38</v>
      </c>
      <c r="H40" s="86">
        <v>132</v>
      </c>
      <c r="I40" s="70" t="s">
        <v>1207</v>
      </c>
      <c r="J40" s="61" t="str">
        <f>IF('HBI Rater'!$G$7="KS","Z","A")</f>
        <v>A</v>
      </c>
      <c r="K40" s="30"/>
      <c r="L40" s="30" t="str">
        <f>I40&amp;" - "&amp;H40</f>
        <v>DANCE INSTRUCTORS - 132</v>
      </c>
      <c r="M40" s="30"/>
      <c r="N40" s="87"/>
      <c r="O40" s="30"/>
      <c r="R40" s="42">
        <f ca="1">IF(U28="No",0,3)</f>
        <v>0</v>
      </c>
      <c r="S40" s="43"/>
      <c r="T40" s="44"/>
      <c r="Z40" s="170" t="s">
        <v>751</v>
      </c>
      <c r="AA40" s="152">
        <v>297</v>
      </c>
      <c r="AB40" s="152">
        <v>239</v>
      </c>
      <c r="AC40" s="152">
        <v>159</v>
      </c>
      <c r="AD40" s="152">
        <v>239</v>
      </c>
      <c r="AE40" s="152">
        <v>201</v>
      </c>
      <c r="AF40" s="152">
        <v>159</v>
      </c>
      <c r="AG40" s="152">
        <v>201</v>
      </c>
      <c r="AH40" s="152">
        <v>159</v>
      </c>
      <c r="AI40" s="152">
        <v>159</v>
      </c>
      <c r="AJ40" s="153">
        <v>6.25</v>
      </c>
      <c r="AK40" s="153">
        <v>2.9</v>
      </c>
      <c r="AL40" s="153">
        <v>2</v>
      </c>
      <c r="AM40" s="153">
        <v>4.2</v>
      </c>
      <c r="AN40" s="153">
        <v>2</v>
      </c>
      <c r="AO40" s="153">
        <v>1.4</v>
      </c>
      <c r="AP40" s="153">
        <v>2.75</v>
      </c>
      <c r="AQ40" s="153">
        <v>1.4</v>
      </c>
      <c r="AR40" s="153">
        <v>0.9</v>
      </c>
      <c r="AS40" s="134" t="s">
        <v>1311</v>
      </c>
      <c r="AT40" s="162">
        <v>20</v>
      </c>
      <c r="AU40" s="162">
        <v>35</v>
      </c>
      <c r="AV40" s="161">
        <v>267</v>
      </c>
      <c r="AW40" s="161">
        <v>307</v>
      </c>
      <c r="AX40" s="161">
        <v>361</v>
      </c>
      <c r="AY40" s="161">
        <v>445</v>
      </c>
      <c r="AZ40" s="161">
        <v>512</v>
      </c>
      <c r="BA40" s="161">
        <v>601</v>
      </c>
      <c r="BB40" s="154" t="s">
        <v>1327</v>
      </c>
      <c r="BC40" s="156">
        <v>0.2</v>
      </c>
      <c r="BD40" s="157">
        <v>1</v>
      </c>
      <c r="BE40" s="157">
        <v>1</v>
      </c>
      <c r="BF40" s="156" t="s">
        <v>1332</v>
      </c>
      <c r="BG40" s="157" t="s">
        <v>1331</v>
      </c>
      <c r="BH40" s="157" t="s">
        <v>1331</v>
      </c>
    </row>
    <row r="41" spans="1:60" x14ac:dyDescent="0.2">
      <c r="A41" s="86">
        <f t="shared" si="0"/>
        <v>39</v>
      </c>
      <c r="B41" s="114" t="s">
        <v>55</v>
      </c>
      <c r="C41" s="70" t="s">
        <v>46</v>
      </c>
      <c r="D41" s="70" t="s">
        <v>47</v>
      </c>
      <c r="E41" s="115" t="s">
        <v>8</v>
      </c>
      <c r="G41" s="32">
        <v>39</v>
      </c>
      <c r="H41" s="86">
        <v>110</v>
      </c>
      <c r="I41" s="30" t="s">
        <v>1039</v>
      </c>
      <c r="J41" s="30" t="s">
        <v>1025</v>
      </c>
      <c r="K41" s="30" t="s">
        <v>1026</v>
      </c>
      <c r="L41" s="30" t="str">
        <f t="shared" si="2"/>
        <v>DATABASE MANAGEMENT - 110</v>
      </c>
      <c r="M41" s="30"/>
      <c r="N41" s="87"/>
      <c r="O41" s="30"/>
      <c r="R41" s="42">
        <f ca="1">IF(U28="No",0,4)</f>
        <v>0</v>
      </c>
      <c r="S41" s="43"/>
      <c r="T41" s="44"/>
      <c r="Z41" s="170" t="s">
        <v>980</v>
      </c>
      <c r="AA41" s="152">
        <v>297</v>
      </c>
      <c r="AB41" s="152">
        <v>239</v>
      </c>
      <c r="AC41" s="152">
        <v>159</v>
      </c>
      <c r="AD41" s="152">
        <v>239</v>
      </c>
      <c r="AE41" s="152">
        <v>201</v>
      </c>
      <c r="AF41" s="152">
        <v>159</v>
      </c>
      <c r="AG41" s="152">
        <v>201</v>
      </c>
      <c r="AH41" s="152">
        <v>159</v>
      </c>
      <c r="AI41" s="152">
        <v>159</v>
      </c>
      <c r="AJ41" s="153">
        <v>6.25</v>
      </c>
      <c r="AK41" s="153">
        <v>2.9</v>
      </c>
      <c r="AL41" s="153">
        <v>2</v>
      </c>
      <c r="AM41" s="153">
        <v>4.2</v>
      </c>
      <c r="AN41" s="153">
        <v>2</v>
      </c>
      <c r="AO41" s="153">
        <v>1.4</v>
      </c>
      <c r="AP41" s="153">
        <v>2.75</v>
      </c>
      <c r="AQ41" s="153">
        <v>1.4</v>
      </c>
      <c r="AR41" s="153">
        <v>0.9</v>
      </c>
      <c r="AS41" s="134" t="s">
        <v>1311</v>
      </c>
      <c r="AT41" s="162">
        <v>20</v>
      </c>
      <c r="AU41" s="162">
        <v>35</v>
      </c>
      <c r="AV41" s="161">
        <v>137</v>
      </c>
      <c r="AW41" s="161">
        <v>157</v>
      </c>
      <c r="AX41" s="161">
        <v>184</v>
      </c>
      <c r="AY41" s="161">
        <v>226</v>
      </c>
      <c r="AZ41" s="161">
        <v>259</v>
      </c>
      <c r="BA41" s="161">
        <v>305</v>
      </c>
      <c r="BB41" s="154" t="s">
        <v>1327</v>
      </c>
      <c r="BC41" s="156">
        <v>0.2</v>
      </c>
      <c r="BD41" s="157">
        <v>1</v>
      </c>
      <c r="BE41" s="157">
        <v>1</v>
      </c>
      <c r="BF41" s="156" t="s">
        <v>1332</v>
      </c>
      <c r="BG41" s="157" t="s">
        <v>1331</v>
      </c>
      <c r="BH41" s="157" t="s">
        <v>1331</v>
      </c>
    </row>
    <row r="42" spans="1:60" ht="13.5" thickBot="1" x14ac:dyDescent="0.25">
      <c r="A42" s="86">
        <f t="shared" si="0"/>
        <v>40</v>
      </c>
      <c r="B42" s="114" t="s">
        <v>56</v>
      </c>
      <c r="C42" s="70" t="s">
        <v>46</v>
      </c>
      <c r="D42" s="70" t="s">
        <v>47</v>
      </c>
      <c r="E42" s="115" t="s">
        <v>8</v>
      </c>
      <c r="G42" s="32">
        <v>40</v>
      </c>
      <c r="H42" s="86">
        <v>21</v>
      </c>
      <c r="I42" s="30" t="s">
        <v>1060</v>
      </c>
      <c r="J42" s="30" t="s">
        <v>1025</v>
      </c>
      <c r="K42" s="30" t="s">
        <v>1026</v>
      </c>
      <c r="L42" s="30" t="str">
        <f t="shared" si="2"/>
        <v>DESKTOP PUBLISHING - 21</v>
      </c>
      <c r="M42" s="30"/>
      <c r="N42" s="87"/>
      <c r="O42" s="30"/>
      <c r="Z42" s="170" t="s">
        <v>1188</v>
      </c>
      <c r="AA42" s="152">
        <v>282</v>
      </c>
      <c r="AB42" s="152">
        <v>224</v>
      </c>
      <c r="AC42" s="152">
        <v>145</v>
      </c>
      <c r="AD42" s="152">
        <v>224</v>
      </c>
      <c r="AE42" s="152">
        <v>186</v>
      </c>
      <c r="AF42" s="152">
        <v>145</v>
      </c>
      <c r="AG42" s="152">
        <v>186</v>
      </c>
      <c r="AH42" s="152">
        <v>148</v>
      </c>
      <c r="AI42" s="152">
        <v>145</v>
      </c>
      <c r="AJ42" s="153">
        <v>6.25</v>
      </c>
      <c r="AK42" s="153">
        <v>2.9</v>
      </c>
      <c r="AL42" s="153">
        <v>2</v>
      </c>
      <c r="AM42" s="153">
        <v>4.2</v>
      </c>
      <c r="AN42" s="153">
        <v>2</v>
      </c>
      <c r="AO42" s="153">
        <v>1.4</v>
      </c>
      <c r="AP42" s="153">
        <v>2.75</v>
      </c>
      <c r="AQ42" s="153">
        <v>1.4</v>
      </c>
      <c r="AR42" s="153">
        <v>0.9</v>
      </c>
      <c r="AS42" s="134" t="s">
        <v>1311</v>
      </c>
      <c r="AT42" s="162">
        <v>20</v>
      </c>
      <c r="AU42" s="162">
        <v>35</v>
      </c>
      <c r="AV42" s="161">
        <v>130</v>
      </c>
      <c r="AW42" s="161">
        <v>149</v>
      </c>
      <c r="AX42" s="161">
        <v>175</v>
      </c>
      <c r="AY42" s="161">
        <v>215</v>
      </c>
      <c r="AZ42" s="161">
        <v>247</v>
      </c>
      <c r="BA42" s="161">
        <v>289</v>
      </c>
      <c r="BB42" s="154" t="s">
        <v>1327</v>
      </c>
      <c r="BC42" s="156">
        <v>0.2</v>
      </c>
      <c r="BD42" s="157">
        <v>1</v>
      </c>
      <c r="BE42" s="157">
        <v>1</v>
      </c>
      <c r="BF42" s="156" t="s">
        <v>1332</v>
      </c>
      <c r="BG42" s="157" t="s">
        <v>1331</v>
      </c>
      <c r="BH42" s="157" t="s">
        <v>1331</v>
      </c>
    </row>
    <row r="43" spans="1:60" ht="13.5" thickBot="1" x14ac:dyDescent="0.25">
      <c r="A43" s="86">
        <f t="shared" si="0"/>
        <v>41</v>
      </c>
      <c r="B43" s="114" t="s">
        <v>57</v>
      </c>
      <c r="C43" s="70" t="s">
        <v>46</v>
      </c>
      <c r="D43" s="70" t="s">
        <v>47</v>
      </c>
      <c r="E43" s="115" t="s">
        <v>8</v>
      </c>
      <c r="G43" s="32">
        <v>41</v>
      </c>
      <c r="H43" s="86">
        <v>141</v>
      </c>
      <c r="I43" s="30" t="s">
        <v>1232</v>
      </c>
      <c r="J43" s="30" t="s">
        <v>1030</v>
      </c>
      <c r="K43" s="30"/>
      <c r="L43" s="30" t="str">
        <f>I43&amp;" - "&amp;H43</f>
        <v>DESSERT VENDORS - 141</v>
      </c>
      <c r="M43" s="30"/>
      <c r="N43" s="87"/>
      <c r="O43" s="30"/>
      <c r="R43" s="36" t="s">
        <v>1289</v>
      </c>
      <c r="S43" s="37"/>
      <c r="T43" s="38">
        <v>1</v>
      </c>
      <c r="U43" s="127">
        <f ca="1">OFFSET(S44,T43-1,0)</f>
        <v>0</v>
      </c>
      <c r="Z43" s="170" t="s">
        <v>34</v>
      </c>
      <c r="AA43" s="152">
        <v>297</v>
      </c>
      <c r="AB43" s="152">
        <v>239</v>
      </c>
      <c r="AC43" s="152">
        <v>159</v>
      </c>
      <c r="AD43" s="152">
        <v>239</v>
      </c>
      <c r="AE43" s="152">
        <v>201</v>
      </c>
      <c r="AF43" s="152">
        <v>159</v>
      </c>
      <c r="AG43" s="152">
        <v>201</v>
      </c>
      <c r="AH43" s="152">
        <v>159</v>
      </c>
      <c r="AI43" s="152">
        <v>159</v>
      </c>
      <c r="AJ43" s="153">
        <v>6.25</v>
      </c>
      <c r="AK43" s="153">
        <v>2.9</v>
      </c>
      <c r="AL43" s="153">
        <v>2</v>
      </c>
      <c r="AM43" s="153">
        <v>4.2</v>
      </c>
      <c r="AN43" s="153">
        <v>2</v>
      </c>
      <c r="AO43" s="153">
        <v>1.4</v>
      </c>
      <c r="AP43" s="153">
        <v>2.75</v>
      </c>
      <c r="AQ43" s="153">
        <v>1.4</v>
      </c>
      <c r="AR43" s="153">
        <v>0.9</v>
      </c>
      <c r="AS43" s="134" t="s">
        <v>1311</v>
      </c>
      <c r="AT43" s="162">
        <v>20</v>
      </c>
      <c r="AU43" s="162">
        <v>35</v>
      </c>
      <c r="AV43" s="161">
        <v>322</v>
      </c>
      <c r="AW43" s="161">
        <v>370</v>
      </c>
      <c r="AX43" s="161">
        <v>434</v>
      </c>
      <c r="AY43" s="161">
        <v>536</v>
      </c>
      <c r="AZ43" s="161">
        <v>616</v>
      </c>
      <c r="BA43" s="161">
        <v>723</v>
      </c>
      <c r="BB43" s="154" t="s">
        <v>1327</v>
      </c>
      <c r="BC43" s="156">
        <v>0.2</v>
      </c>
      <c r="BD43" s="157">
        <v>1</v>
      </c>
      <c r="BE43" s="157">
        <v>1</v>
      </c>
      <c r="BF43" s="156" t="s">
        <v>1332</v>
      </c>
      <c r="BG43" s="157" t="s">
        <v>1331</v>
      </c>
      <c r="BH43" s="157" t="s">
        <v>1331</v>
      </c>
    </row>
    <row r="44" spans="1:60" x14ac:dyDescent="0.2">
      <c r="A44" s="86">
        <f t="shared" si="0"/>
        <v>42</v>
      </c>
      <c r="B44" s="114" t="s">
        <v>58</v>
      </c>
      <c r="C44" s="70" t="s">
        <v>59</v>
      </c>
      <c r="D44" s="70" t="s">
        <v>60</v>
      </c>
      <c r="E44" s="115" t="s">
        <v>8</v>
      </c>
      <c r="G44" s="32">
        <v>42</v>
      </c>
      <c r="H44" s="86">
        <v>142</v>
      </c>
      <c r="I44" s="30" t="s">
        <v>1233</v>
      </c>
      <c r="J44" s="30" t="s">
        <v>1029</v>
      </c>
      <c r="K44" s="30"/>
      <c r="L44" s="30" t="str">
        <f>I44&amp;" - "&amp;H44</f>
        <v>DJ'S - 142</v>
      </c>
      <c r="M44" s="30"/>
      <c r="N44" s="87"/>
      <c r="O44" s="30"/>
      <c r="R44" s="39">
        <v>1</v>
      </c>
      <c r="S44" s="51">
        <f ca="1">IF(U28="No",0,30000)</f>
        <v>0</v>
      </c>
      <c r="T44" s="41"/>
      <c r="Z44" s="170" t="s">
        <v>306</v>
      </c>
      <c r="AA44" s="152">
        <v>297</v>
      </c>
      <c r="AB44" s="152">
        <v>239</v>
      </c>
      <c r="AC44" s="152">
        <v>159</v>
      </c>
      <c r="AD44" s="152">
        <v>239</v>
      </c>
      <c r="AE44" s="152">
        <v>201</v>
      </c>
      <c r="AF44" s="152">
        <v>159</v>
      </c>
      <c r="AG44" s="152">
        <v>201</v>
      </c>
      <c r="AH44" s="152">
        <v>159</v>
      </c>
      <c r="AI44" s="152">
        <v>159</v>
      </c>
      <c r="AJ44" s="153">
        <v>6.25</v>
      </c>
      <c r="AK44" s="153">
        <v>2.9</v>
      </c>
      <c r="AL44" s="153">
        <v>2</v>
      </c>
      <c r="AM44" s="153">
        <v>4.2</v>
      </c>
      <c r="AN44" s="153">
        <v>2</v>
      </c>
      <c r="AO44" s="153">
        <v>1.4</v>
      </c>
      <c r="AP44" s="153">
        <v>2.75</v>
      </c>
      <c r="AQ44" s="153">
        <v>1.4</v>
      </c>
      <c r="AR44" s="153">
        <v>0.9</v>
      </c>
      <c r="AS44" s="134" t="s">
        <v>1311</v>
      </c>
      <c r="AT44" s="162">
        <v>20</v>
      </c>
      <c r="AU44" s="162">
        <v>35</v>
      </c>
      <c r="AV44" s="161">
        <v>153</v>
      </c>
      <c r="AW44" s="161">
        <v>176</v>
      </c>
      <c r="AX44" s="161">
        <v>227</v>
      </c>
      <c r="AY44" s="161">
        <v>253</v>
      </c>
      <c r="AZ44" s="161">
        <v>291</v>
      </c>
      <c r="BA44" s="161">
        <v>380</v>
      </c>
      <c r="BB44" s="154" t="s">
        <v>1327</v>
      </c>
      <c r="BC44" s="156">
        <v>0.2</v>
      </c>
      <c r="BD44" s="157">
        <v>1</v>
      </c>
      <c r="BE44" s="157">
        <v>1</v>
      </c>
      <c r="BF44" s="156" t="s">
        <v>1332</v>
      </c>
      <c r="BG44" s="157" t="s">
        <v>1331</v>
      </c>
      <c r="BH44" s="157" t="s">
        <v>1331</v>
      </c>
    </row>
    <row r="45" spans="1:60" x14ac:dyDescent="0.2">
      <c r="A45" s="86">
        <f t="shared" si="0"/>
        <v>43</v>
      </c>
      <c r="B45" s="114" t="s">
        <v>61</v>
      </c>
      <c r="C45" s="70" t="s">
        <v>59</v>
      </c>
      <c r="D45" s="70" t="s">
        <v>60</v>
      </c>
      <c r="E45" s="115" t="s">
        <v>8</v>
      </c>
      <c r="G45" s="32">
        <v>43</v>
      </c>
      <c r="H45" s="86">
        <v>22</v>
      </c>
      <c r="I45" s="30" t="s">
        <v>1061</v>
      </c>
      <c r="J45" s="30" t="s">
        <v>1025</v>
      </c>
      <c r="K45" s="30" t="s">
        <v>1026</v>
      </c>
      <c r="L45" s="30" t="str">
        <f t="shared" si="2"/>
        <v>DRAFTSMAN - 22</v>
      </c>
      <c r="M45" s="30"/>
      <c r="N45" s="87"/>
      <c r="O45" s="30"/>
      <c r="R45" s="42">
        <v>2</v>
      </c>
      <c r="S45" s="52">
        <f ca="1">IF(U28="No",0,60000)</f>
        <v>0</v>
      </c>
      <c r="T45" s="44"/>
      <c r="Z45" s="170" t="s">
        <v>592</v>
      </c>
      <c r="AA45" s="152">
        <v>297</v>
      </c>
      <c r="AB45" s="152">
        <v>239</v>
      </c>
      <c r="AC45" s="152">
        <v>159</v>
      </c>
      <c r="AD45" s="152">
        <v>239</v>
      </c>
      <c r="AE45" s="152">
        <v>201</v>
      </c>
      <c r="AF45" s="152">
        <v>159</v>
      </c>
      <c r="AG45" s="152">
        <v>201</v>
      </c>
      <c r="AH45" s="152">
        <v>159</v>
      </c>
      <c r="AI45" s="152">
        <v>159</v>
      </c>
      <c r="AJ45" s="153">
        <v>6.25</v>
      </c>
      <c r="AK45" s="153">
        <v>2.9</v>
      </c>
      <c r="AL45" s="153">
        <v>2</v>
      </c>
      <c r="AM45" s="153">
        <v>4.2</v>
      </c>
      <c r="AN45" s="153">
        <v>2</v>
      </c>
      <c r="AO45" s="153">
        <v>1.4</v>
      </c>
      <c r="AP45" s="153">
        <v>2.75</v>
      </c>
      <c r="AQ45" s="153">
        <v>1.4</v>
      </c>
      <c r="AR45" s="153">
        <v>0.9</v>
      </c>
      <c r="AS45" s="134" t="s">
        <v>1311</v>
      </c>
      <c r="AT45" s="162">
        <v>20</v>
      </c>
      <c r="AU45" s="162">
        <v>35</v>
      </c>
      <c r="AV45" s="161">
        <v>203</v>
      </c>
      <c r="AW45" s="161">
        <v>233</v>
      </c>
      <c r="AX45" s="161">
        <v>274</v>
      </c>
      <c r="AY45" s="161">
        <v>338</v>
      </c>
      <c r="AZ45" s="161">
        <v>389</v>
      </c>
      <c r="BA45" s="161">
        <v>456</v>
      </c>
      <c r="BB45" s="154" t="s">
        <v>1327</v>
      </c>
      <c r="BC45" s="156">
        <v>0.2</v>
      </c>
      <c r="BD45" s="157">
        <v>1</v>
      </c>
      <c r="BE45" s="157">
        <v>1</v>
      </c>
      <c r="BF45" s="156" t="s">
        <v>1332</v>
      </c>
      <c r="BG45" s="157" t="s">
        <v>1331</v>
      </c>
      <c r="BH45" s="157" t="s">
        <v>1331</v>
      </c>
    </row>
    <row r="46" spans="1:60" ht="13.5" thickBot="1" x14ac:dyDescent="0.25">
      <c r="A46" s="86">
        <f t="shared" si="0"/>
        <v>44</v>
      </c>
      <c r="B46" s="114" t="s">
        <v>62</v>
      </c>
      <c r="C46" s="70" t="s">
        <v>59</v>
      </c>
      <c r="D46" s="70" t="s">
        <v>60</v>
      </c>
      <c r="E46" s="115" t="s">
        <v>8</v>
      </c>
      <c r="G46" s="32">
        <v>44</v>
      </c>
      <c r="H46" s="107">
        <v>122</v>
      </c>
      <c r="I46" s="30" t="s">
        <v>1193</v>
      </c>
      <c r="J46" s="30" t="s">
        <v>1029</v>
      </c>
      <c r="K46" s="30"/>
      <c r="L46" s="30" t="str">
        <f t="shared" si="2"/>
        <v>DRY FOOD PRODUCTS/MIXES VENDOR - 122</v>
      </c>
      <c r="M46" s="30"/>
      <c r="N46" s="87"/>
      <c r="O46" s="30"/>
      <c r="Z46" s="170" t="s">
        <v>389</v>
      </c>
      <c r="AA46" s="152">
        <v>297</v>
      </c>
      <c r="AB46" s="152">
        <v>239</v>
      </c>
      <c r="AC46" s="152">
        <v>159</v>
      </c>
      <c r="AD46" s="152">
        <v>239</v>
      </c>
      <c r="AE46" s="152">
        <v>201</v>
      </c>
      <c r="AF46" s="152">
        <v>159</v>
      </c>
      <c r="AG46" s="152">
        <v>201</v>
      </c>
      <c r="AH46" s="152">
        <v>159</v>
      </c>
      <c r="AI46" s="152">
        <v>159</v>
      </c>
      <c r="AJ46" s="153">
        <v>6.25</v>
      </c>
      <c r="AK46" s="153">
        <v>2.9</v>
      </c>
      <c r="AL46" s="153">
        <v>2</v>
      </c>
      <c r="AM46" s="153">
        <v>4.2</v>
      </c>
      <c r="AN46" s="153">
        <v>2</v>
      </c>
      <c r="AO46" s="153">
        <v>1.4</v>
      </c>
      <c r="AP46" s="153">
        <v>2.75</v>
      </c>
      <c r="AQ46" s="153">
        <v>1.4</v>
      </c>
      <c r="AR46" s="153">
        <v>0.9</v>
      </c>
      <c r="AS46" s="134" t="s">
        <v>1311</v>
      </c>
      <c r="AT46" s="162">
        <v>20</v>
      </c>
      <c r="AU46" s="162">
        <v>35</v>
      </c>
      <c r="AV46" s="161">
        <v>280</v>
      </c>
      <c r="AW46" s="161">
        <v>322</v>
      </c>
      <c r="AX46" s="161">
        <v>378</v>
      </c>
      <c r="AY46" s="161">
        <v>465</v>
      </c>
      <c r="AZ46" s="161">
        <v>534</v>
      </c>
      <c r="BA46" s="161">
        <v>627</v>
      </c>
      <c r="BB46" s="154" t="s">
        <v>1327</v>
      </c>
      <c r="BC46" s="156">
        <v>0.2</v>
      </c>
      <c r="BD46" s="157">
        <v>1</v>
      </c>
      <c r="BE46" s="157">
        <v>1</v>
      </c>
      <c r="BF46" s="156" t="s">
        <v>1332</v>
      </c>
      <c r="BG46" s="157" t="s">
        <v>1331</v>
      </c>
      <c r="BH46" s="157" t="s">
        <v>1331</v>
      </c>
    </row>
    <row r="47" spans="1:60" ht="13.5" thickBot="1" x14ac:dyDescent="0.25">
      <c r="A47" s="86">
        <f t="shared" si="0"/>
        <v>45</v>
      </c>
      <c r="B47" s="114" t="s">
        <v>63</v>
      </c>
      <c r="C47" s="70" t="s">
        <v>59</v>
      </c>
      <c r="D47" s="70" t="s">
        <v>60</v>
      </c>
      <c r="E47" s="115" t="s">
        <v>8</v>
      </c>
      <c r="G47" s="32">
        <v>45</v>
      </c>
      <c r="H47" s="86">
        <v>64</v>
      </c>
      <c r="I47" s="30" t="s">
        <v>1105</v>
      </c>
      <c r="J47" s="30" t="s">
        <v>1025</v>
      </c>
      <c r="K47" s="30" t="s">
        <v>1026</v>
      </c>
      <c r="L47" s="30" t="str">
        <f t="shared" si="2"/>
        <v>EDITORIAL SERVICE/PROOFREADERS - 64</v>
      </c>
      <c r="M47" s="30"/>
      <c r="N47" s="87"/>
      <c r="O47" s="30"/>
      <c r="R47" s="36" t="s">
        <v>1290</v>
      </c>
      <c r="S47" s="45"/>
      <c r="T47" s="38">
        <v>1</v>
      </c>
      <c r="U47" s="32">
        <f ca="1">OFFSET(S48,T47-1,0)</f>
        <v>0</v>
      </c>
      <c r="Z47" s="170" t="s">
        <v>755</v>
      </c>
      <c r="AA47" s="152">
        <v>297</v>
      </c>
      <c r="AB47" s="152">
        <v>239</v>
      </c>
      <c r="AC47" s="152">
        <v>159</v>
      </c>
      <c r="AD47" s="152">
        <v>239</v>
      </c>
      <c r="AE47" s="152">
        <v>201</v>
      </c>
      <c r="AF47" s="152">
        <v>159</v>
      </c>
      <c r="AG47" s="152">
        <v>201</v>
      </c>
      <c r="AH47" s="152">
        <v>159</v>
      </c>
      <c r="AI47" s="152">
        <v>159</v>
      </c>
      <c r="AJ47" s="153">
        <v>6.25</v>
      </c>
      <c r="AK47" s="153">
        <v>2.9</v>
      </c>
      <c r="AL47" s="153">
        <v>2</v>
      </c>
      <c r="AM47" s="153">
        <v>4.2</v>
      </c>
      <c r="AN47" s="153">
        <v>2</v>
      </c>
      <c r="AO47" s="153">
        <v>1.4</v>
      </c>
      <c r="AP47" s="153">
        <v>2.75</v>
      </c>
      <c r="AQ47" s="153">
        <v>1.4</v>
      </c>
      <c r="AR47" s="153">
        <v>0.9</v>
      </c>
      <c r="AS47" s="134" t="s">
        <v>1311</v>
      </c>
      <c r="AT47" s="162">
        <v>20</v>
      </c>
      <c r="AU47" s="162">
        <v>35</v>
      </c>
      <c r="AV47" s="161">
        <v>213</v>
      </c>
      <c r="AW47" s="161">
        <v>245</v>
      </c>
      <c r="AX47" s="161">
        <v>287</v>
      </c>
      <c r="AY47" s="161">
        <v>351</v>
      </c>
      <c r="AZ47" s="161">
        <v>404</v>
      </c>
      <c r="BA47" s="161">
        <v>476</v>
      </c>
      <c r="BB47" s="154" t="s">
        <v>1327</v>
      </c>
      <c r="BC47" s="156">
        <v>0.2</v>
      </c>
      <c r="BD47" s="157">
        <v>1</v>
      </c>
      <c r="BE47" s="157">
        <v>1</v>
      </c>
      <c r="BF47" s="156" t="s">
        <v>1332</v>
      </c>
      <c r="BG47" s="157" t="s">
        <v>1331</v>
      </c>
      <c r="BH47" s="157" t="s">
        <v>1331</v>
      </c>
    </row>
    <row r="48" spans="1:60" x14ac:dyDescent="0.2">
      <c r="A48" s="86">
        <f t="shared" si="0"/>
        <v>46</v>
      </c>
      <c r="B48" s="114" t="s">
        <v>64</v>
      </c>
      <c r="C48" s="70" t="s">
        <v>59</v>
      </c>
      <c r="D48" s="70" t="s">
        <v>60</v>
      </c>
      <c r="E48" s="115" t="s">
        <v>8</v>
      </c>
      <c r="G48" s="32">
        <v>46</v>
      </c>
      <c r="H48" s="86">
        <v>111</v>
      </c>
      <c r="I48" s="30" t="s">
        <v>1040</v>
      </c>
      <c r="J48" s="30" t="s">
        <v>1025</v>
      </c>
      <c r="K48" s="30" t="s">
        <v>1026</v>
      </c>
      <c r="L48" s="30" t="str">
        <f t="shared" si="2"/>
        <v>EMBROIDERY - 111</v>
      </c>
      <c r="M48" s="30"/>
      <c r="N48" s="87"/>
      <c r="O48" s="30"/>
      <c r="R48" s="46">
        <v>1</v>
      </c>
      <c r="S48" s="47">
        <f ca="1">IF(U28="No",0,"Legal Liability")</f>
        <v>0</v>
      </c>
      <c r="T48" s="121"/>
      <c r="Z48" s="170" t="s">
        <v>864</v>
      </c>
      <c r="AA48" s="152">
        <v>297</v>
      </c>
      <c r="AB48" s="152">
        <v>239</v>
      </c>
      <c r="AC48" s="152">
        <v>159</v>
      </c>
      <c r="AD48" s="152">
        <v>239</v>
      </c>
      <c r="AE48" s="152">
        <v>201</v>
      </c>
      <c r="AF48" s="152">
        <v>159</v>
      </c>
      <c r="AG48" s="152">
        <v>201</v>
      </c>
      <c r="AH48" s="152">
        <v>159</v>
      </c>
      <c r="AI48" s="152">
        <v>159</v>
      </c>
      <c r="AJ48" s="153">
        <v>6.25</v>
      </c>
      <c r="AK48" s="153">
        <v>2.9</v>
      </c>
      <c r="AL48" s="153">
        <v>2</v>
      </c>
      <c r="AM48" s="153">
        <v>4.2</v>
      </c>
      <c r="AN48" s="153">
        <v>2</v>
      </c>
      <c r="AO48" s="153">
        <v>1.4</v>
      </c>
      <c r="AP48" s="153">
        <v>2.75</v>
      </c>
      <c r="AQ48" s="153">
        <v>1.4</v>
      </c>
      <c r="AR48" s="153">
        <v>0.9</v>
      </c>
      <c r="AS48" s="134" t="s">
        <v>1311</v>
      </c>
      <c r="AT48" s="162">
        <v>20</v>
      </c>
      <c r="AU48" s="162">
        <v>35</v>
      </c>
      <c r="AV48" s="161">
        <v>199</v>
      </c>
      <c r="AW48" s="161">
        <v>229</v>
      </c>
      <c r="AX48" s="161">
        <v>269</v>
      </c>
      <c r="AY48" s="161">
        <v>330</v>
      </c>
      <c r="AZ48" s="161">
        <v>379</v>
      </c>
      <c r="BA48" s="161">
        <v>445</v>
      </c>
      <c r="BB48" s="154" t="s">
        <v>1327</v>
      </c>
      <c r="BC48" s="156">
        <v>0.2</v>
      </c>
      <c r="BD48" s="157">
        <v>1</v>
      </c>
      <c r="BE48" s="157">
        <v>1</v>
      </c>
      <c r="BF48" s="156" t="s">
        <v>1332</v>
      </c>
      <c r="BG48" s="157" t="s">
        <v>1331</v>
      </c>
      <c r="BH48" s="157" t="s">
        <v>1331</v>
      </c>
    </row>
    <row r="49" spans="1:60" x14ac:dyDescent="0.2">
      <c r="A49" s="86">
        <f t="shared" si="0"/>
        <v>47</v>
      </c>
      <c r="B49" s="114" t="s">
        <v>65</v>
      </c>
      <c r="C49" s="70" t="s">
        <v>13</v>
      </c>
      <c r="D49" s="70" t="s">
        <v>14</v>
      </c>
      <c r="E49" s="115" t="s">
        <v>5</v>
      </c>
      <c r="G49" s="32">
        <v>47</v>
      </c>
      <c r="H49" s="86">
        <v>143</v>
      </c>
      <c r="I49" s="30" t="s">
        <v>1234</v>
      </c>
      <c r="J49" s="30" t="s">
        <v>1025</v>
      </c>
      <c r="K49" s="30"/>
      <c r="L49" s="30" t="str">
        <f t="shared" si="2"/>
        <v>ENERGY PROVIDER - 143</v>
      </c>
      <c r="M49" s="30"/>
      <c r="N49" s="87"/>
      <c r="O49" s="30"/>
      <c r="R49" s="49">
        <v>2</v>
      </c>
      <c r="S49" s="50">
        <f ca="1">IF(U28="No",0,"Direct Excess")</f>
        <v>0</v>
      </c>
      <c r="T49" s="44"/>
      <c r="Z49" s="170" t="s">
        <v>7</v>
      </c>
      <c r="AA49" s="152">
        <v>297</v>
      </c>
      <c r="AB49" s="152">
        <v>239</v>
      </c>
      <c r="AC49" s="152">
        <v>159</v>
      </c>
      <c r="AD49" s="152">
        <v>239</v>
      </c>
      <c r="AE49" s="152">
        <v>201</v>
      </c>
      <c r="AF49" s="152">
        <v>159</v>
      </c>
      <c r="AG49" s="152">
        <v>201</v>
      </c>
      <c r="AH49" s="152">
        <v>159</v>
      </c>
      <c r="AI49" s="152">
        <v>159</v>
      </c>
      <c r="AJ49" s="153">
        <v>6.25</v>
      </c>
      <c r="AK49" s="153">
        <v>2.9</v>
      </c>
      <c r="AL49" s="153">
        <v>2</v>
      </c>
      <c r="AM49" s="153">
        <v>4.2</v>
      </c>
      <c r="AN49" s="153">
        <v>2</v>
      </c>
      <c r="AO49" s="153">
        <v>1.4</v>
      </c>
      <c r="AP49" s="153">
        <v>2.75</v>
      </c>
      <c r="AQ49" s="153">
        <v>1.4</v>
      </c>
      <c r="AR49" s="153">
        <v>0.9</v>
      </c>
      <c r="AS49" s="134" t="s">
        <v>1311</v>
      </c>
      <c r="AT49" s="162">
        <v>20</v>
      </c>
      <c r="AU49" s="162">
        <v>35</v>
      </c>
      <c r="AV49" s="161">
        <v>230</v>
      </c>
      <c r="AW49" s="161">
        <v>264</v>
      </c>
      <c r="AX49" s="161">
        <v>310</v>
      </c>
      <c r="AY49" s="161">
        <v>380</v>
      </c>
      <c r="AZ49" s="161">
        <v>437</v>
      </c>
      <c r="BA49" s="161">
        <v>515</v>
      </c>
      <c r="BB49" s="154" t="s">
        <v>1327</v>
      </c>
      <c r="BC49" s="156">
        <v>0.2</v>
      </c>
      <c r="BD49" s="157">
        <v>1</v>
      </c>
      <c r="BE49" s="157">
        <v>1</v>
      </c>
      <c r="BF49" s="156" t="s">
        <v>1332</v>
      </c>
      <c r="BG49" s="157" t="s">
        <v>1331</v>
      </c>
      <c r="BH49" s="157" t="s">
        <v>1331</v>
      </c>
    </row>
    <row r="50" spans="1:60" x14ac:dyDescent="0.2">
      <c r="A50" s="86">
        <f t="shared" si="0"/>
        <v>48</v>
      </c>
      <c r="B50" s="114" t="s">
        <v>66</v>
      </c>
      <c r="C50" s="70" t="s">
        <v>59</v>
      </c>
      <c r="D50" s="70" t="s">
        <v>60</v>
      </c>
      <c r="E50" s="115" t="s">
        <v>8</v>
      </c>
      <c r="G50" s="32">
        <v>48</v>
      </c>
      <c r="H50" s="86">
        <v>23</v>
      </c>
      <c r="I50" s="30" t="s">
        <v>1062</v>
      </c>
      <c r="J50" s="30" t="s">
        <v>1025</v>
      </c>
      <c r="K50" s="30" t="s">
        <v>1026</v>
      </c>
      <c r="L50" s="30" t="str">
        <f t="shared" si="2"/>
        <v>ENGRAVING - 23</v>
      </c>
      <c r="M50" s="30"/>
      <c r="N50" s="87"/>
      <c r="O50" s="30"/>
      <c r="R50" s="49">
        <v>3</v>
      </c>
      <c r="S50" s="50">
        <f>IF(T28=1,0,"Direct Primary")</f>
        <v>0</v>
      </c>
      <c r="T50" s="44"/>
      <c r="Z50" s="170" t="s">
        <v>60</v>
      </c>
      <c r="AA50" s="152">
        <v>297</v>
      </c>
      <c r="AB50" s="152">
        <v>239</v>
      </c>
      <c r="AC50" s="152">
        <v>159</v>
      </c>
      <c r="AD50" s="152">
        <v>239</v>
      </c>
      <c r="AE50" s="152">
        <v>201</v>
      </c>
      <c r="AF50" s="152">
        <v>159</v>
      </c>
      <c r="AG50" s="152">
        <v>201</v>
      </c>
      <c r="AH50" s="152">
        <v>159</v>
      </c>
      <c r="AI50" s="152">
        <v>159</v>
      </c>
      <c r="AJ50" s="153">
        <v>6.25</v>
      </c>
      <c r="AK50" s="153">
        <v>2.9</v>
      </c>
      <c r="AL50" s="153">
        <v>2</v>
      </c>
      <c r="AM50" s="153">
        <v>4.2</v>
      </c>
      <c r="AN50" s="153">
        <v>2</v>
      </c>
      <c r="AO50" s="153">
        <v>1.4</v>
      </c>
      <c r="AP50" s="153">
        <v>2.75</v>
      </c>
      <c r="AQ50" s="153">
        <v>1.4</v>
      </c>
      <c r="AR50" s="153">
        <v>0.9</v>
      </c>
      <c r="AS50" s="134" t="s">
        <v>1311</v>
      </c>
      <c r="AT50" s="162">
        <v>20</v>
      </c>
      <c r="AU50" s="162">
        <v>35</v>
      </c>
      <c r="AV50" s="161">
        <v>194</v>
      </c>
      <c r="AW50" s="161">
        <v>223</v>
      </c>
      <c r="AX50" s="161">
        <v>261</v>
      </c>
      <c r="AY50" s="161">
        <v>322</v>
      </c>
      <c r="AZ50" s="161">
        <v>370</v>
      </c>
      <c r="BA50" s="161">
        <v>434</v>
      </c>
      <c r="BB50" s="154" t="s">
        <v>1327</v>
      </c>
      <c r="BC50" s="156">
        <v>0.2</v>
      </c>
      <c r="BD50" s="157">
        <v>1</v>
      </c>
      <c r="BE50" s="157">
        <v>1</v>
      </c>
      <c r="BF50" s="156" t="s">
        <v>1332</v>
      </c>
      <c r="BG50" s="157" t="s">
        <v>1331</v>
      </c>
      <c r="BH50" s="157" t="s">
        <v>1331</v>
      </c>
    </row>
    <row r="51" spans="1:60" ht="13.5" thickBot="1" x14ac:dyDescent="0.25">
      <c r="A51" s="86">
        <f t="shared" si="0"/>
        <v>49</v>
      </c>
      <c r="B51" s="114" t="s">
        <v>67</v>
      </c>
      <c r="C51" s="70" t="s">
        <v>59</v>
      </c>
      <c r="D51" s="70" t="s">
        <v>60</v>
      </c>
      <c r="E51" s="115" t="s">
        <v>8</v>
      </c>
      <c r="G51" s="32">
        <v>49</v>
      </c>
      <c r="H51" s="86">
        <v>24</v>
      </c>
      <c r="I51" s="30" t="s">
        <v>1063</v>
      </c>
      <c r="J51" s="30" t="s">
        <v>1025</v>
      </c>
      <c r="K51" s="30" t="s">
        <v>1026</v>
      </c>
      <c r="L51" s="30" t="str">
        <f t="shared" si="2"/>
        <v>EXPERT WITNESS CONSULTANTS - 24</v>
      </c>
      <c r="M51" s="30"/>
      <c r="N51" s="87"/>
      <c r="O51" s="30"/>
      <c r="Z51" s="170" t="s">
        <v>992</v>
      </c>
      <c r="AA51" s="152">
        <v>297</v>
      </c>
      <c r="AB51" s="152">
        <v>239</v>
      </c>
      <c r="AC51" s="152">
        <v>146</v>
      </c>
      <c r="AD51" s="152">
        <v>239</v>
      </c>
      <c r="AE51" s="152">
        <v>201</v>
      </c>
      <c r="AF51" s="152">
        <v>146</v>
      </c>
      <c r="AG51" s="152">
        <v>189</v>
      </c>
      <c r="AH51" s="152">
        <v>146</v>
      </c>
      <c r="AI51" s="152">
        <v>143</v>
      </c>
      <c r="AJ51" s="153">
        <v>6.25</v>
      </c>
      <c r="AK51" s="153">
        <v>2.9</v>
      </c>
      <c r="AL51" s="153">
        <v>2</v>
      </c>
      <c r="AM51" s="153">
        <v>4.2</v>
      </c>
      <c r="AN51" s="153">
        <v>2</v>
      </c>
      <c r="AO51" s="153">
        <v>1.4</v>
      </c>
      <c r="AP51" s="153">
        <v>2.75</v>
      </c>
      <c r="AQ51" s="153">
        <v>1.4</v>
      </c>
      <c r="AR51" s="153">
        <v>0.9</v>
      </c>
      <c r="AS51" s="134" t="s">
        <v>1311</v>
      </c>
      <c r="AT51" s="162">
        <v>20</v>
      </c>
      <c r="AU51" s="162">
        <v>35</v>
      </c>
      <c r="AV51" s="161">
        <v>201</v>
      </c>
      <c r="AW51" s="161">
        <v>232</v>
      </c>
      <c r="AX51" s="161">
        <v>270</v>
      </c>
      <c r="AY51" s="161">
        <v>334</v>
      </c>
      <c r="AZ51" s="161">
        <v>384</v>
      </c>
      <c r="BA51" s="161">
        <v>449</v>
      </c>
      <c r="BB51" s="154" t="s">
        <v>1327</v>
      </c>
      <c r="BC51" s="156">
        <v>0.2</v>
      </c>
      <c r="BD51" s="157">
        <v>1</v>
      </c>
      <c r="BE51" s="157">
        <v>1</v>
      </c>
      <c r="BF51" s="156" t="s">
        <v>1332</v>
      </c>
      <c r="BG51" s="157" t="s">
        <v>1331</v>
      </c>
      <c r="BH51" s="157" t="s">
        <v>1331</v>
      </c>
    </row>
    <row r="52" spans="1:60" ht="13.5" thickBot="1" x14ac:dyDescent="0.25">
      <c r="A52" s="86">
        <f t="shared" si="0"/>
        <v>50</v>
      </c>
      <c r="B52" s="114" t="s">
        <v>68</v>
      </c>
      <c r="C52" s="70" t="s">
        <v>59</v>
      </c>
      <c r="D52" s="70" t="s">
        <v>60</v>
      </c>
      <c r="E52" s="115" t="s">
        <v>8</v>
      </c>
      <c r="G52" s="32">
        <v>50</v>
      </c>
      <c r="H52" s="86">
        <v>25</v>
      </c>
      <c r="I52" s="30" t="s">
        <v>1064</v>
      </c>
      <c r="J52" s="30" t="s">
        <v>1025</v>
      </c>
      <c r="K52" s="30" t="s">
        <v>1026</v>
      </c>
      <c r="L52" s="30" t="str">
        <f t="shared" si="2"/>
        <v>FINANCIAL PLANNING, EXCLUDING DISCRETIONARY TRADING AUTHORITY AND/OR ACCESS TO CUSTOMER'S FUNDS - 25</v>
      </c>
      <c r="M52" s="30"/>
      <c r="N52" s="87"/>
      <c r="O52" s="30"/>
      <c r="R52" s="36" t="s">
        <v>1261</v>
      </c>
      <c r="S52" s="37"/>
      <c r="T52" s="38">
        <v>1</v>
      </c>
      <c r="U52" s="32" t="str">
        <f ca="1">OFFSET(R53,T52-1,0)</f>
        <v>No</v>
      </c>
      <c r="Z52" s="170" t="s">
        <v>553</v>
      </c>
      <c r="AA52" s="152">
        <v>297</v>
      </c>
      <c r="AB52" s="152">
        <v>239</v>
      </c>
      <c r="AC52" s="152">
        <v>159</v>
      </c>
      <c r="AD52" s="152">
        <v>239</v>
      </c>
      <c r="AE52" s="152">
        <v>201</v>
      </c>
      <c r="AF52" s="152">
        <v>159</v>
      </c>
      <c r="AG52" s="152">
        <v>201</v>
      </c>
      <c r="AH52" s="152">
        <v>159</v>
      </c>
      <c r="AI52" s="152">
        <v>159</v>
      </c>
      <c r="AJ52" s="153">
        <v>6.25</v>
      </c>
      <c r="AK52" s="153">
        <v>2.9</v>
      </c>
      <c r="AL52" s="153">
        <v>2</v>
      </c>
      <c r="AM52" s="153">
        <v>4.2</v>
      </c>
      <c r="AN52" s="153">
        <v>2</v>
      </c>
      <c r="AO52" s="153">
        <v>1.4</v>
      </c>
      <c r="AP52" s="153">
        <v>2.75</v>
      </c>
      <c r="AQ52" s="153">
        <v>1.4</v>
      </c>
      <c r="AR52" s="153">
        <v>0.9</v>
      </c>
      <c r="AS52" s="134" t="s">
        <v>1311</v>
      </c>
      <c r="AT52" s="162">
        <v>20</v>
      </c>
      <c r="AU52" s="162">
        <v>35</v>
      </c>
      <c r="AV52" s="161">
        <v>176</v>
      </c>
      <c r="AW52" s="161">
        <v>202</v>
      </c>
      <c r="AX52" s="161">
        <v>236</v>
      </c>
      <c r="AY52" s="161">
        <v>292</v>
      </c>
      <c r="AZ52" s="161">
        <v>336</v>
      </c>
      <c r="BA52" s="161">
        <v>395</v>
      </c>
      <c r="BB52" s="154" t="s">
        <v>1327</v>
      </c>
      <c r="BC52" s="156">
        <v>0.2</v>
      </c>
      <c r="BD52" s="157">
        <v>1</v>
      </c>
      <c r="BE52" s="157">
        <v>1</v>
      </c>
      <c r="BF52" s="156" t="s">
        <v>1332</v>
      </c>
      <c r="BG52" s="157" t="s">
        <v>1331</v>
      </c>
      <c r="BH52" s="157" t="s">
        <v>1331</v>
      </c>
    </row>
    <row r="53" spans="1:60" x14ac:dyDescent="0.2">
      <c r="A53" s="86">
        <f t="shared" si="0"/>
        <v>51</v>
      </c>
      <c r="B53" s="114" t="s">
        <v>69</v>
      </c>
      <c r="C53" s="70" t="s">
        <v>59</v>
      </c>
      <c r="D53" s="70" t="s">
        <v>60</v>
      </c>
      <c r="E53" s="115" t="s">
        <v>8</v>
      </c>
      <c r="G53" s="32">
        <v>51</v>
      </c>
      <c r="H53" s="86">
        <v>26</v>
      </c>
      <c r="I53" s="30" t="s">
        <v>1065</v>
      </c>
      <c r="J53" s="30" t="s">
        <v>1029</v>
      </c>
      <c r="K53" s="30" t="s">
        <v>1026</v>
      </c>
      <c r="L53" s="30" t="str">
        <f t="shared" si="2"/>
        <v>FLORAL ARRANGEMENT - 26</v>
      </c>
      <c r="M53" s="30"/>
      <c r="N53" s="87"/>
      <c r="O53" s="30"/>
      <c r="R53" s="39" t="s">
        <v>1180</v>
      </c>
      <c r="S53" s="40"/>
      <c r="T53" s="41"/>
      <c r="Z53" s="170" t="s">
        <v>260</v>
      </c>
      <c r="AA53" s="152">
        <v>297</v>
      </c>
      <c r="AB53" s="152">
        <v>239</v>
      </c>
      <c r="AC53" s="152">
        <v>155</v>
      </c>
      <c r="AD53" s="152">
        <v>239</v>
      </c>
      <c r="AE53" s="152">
        <v>201</v>
      </c>
      <c r="AF53" s="152">
        <v>155</v>
      </c>
      <c r="AG53" s="152">
        <v>201</v>
      </c>
      <c r="AH53" s="152">
        <v>155</v>
      </c>
      <c r="AI53" s="152">
        <v>153</v>
      </c>
      <c r="AJ53" s="153">
        <v>6.25</v>
      </c>
      <c r="AK53" s="153">
        <v>2.9</v>
      </c>
      <c r="AL53" s="153">
        <v>2</v>
      </c>
      <c r="AM53" s="153">
        <v>4.2</v>
      </c>
      <c r="AN53" s="153">
        <v>2</v>
      </c>
      <c r="AO53" s="153">
        <v>1.4</v>
      </c>
      <c r="AP53" s="153">
        <v>2.75</v>
      </c>
      <c r="AQ53" s="153">
        <v>1.4</v>
      </c>
      <c r="AR53" s="153">
        <v>0.9</v>
      </c>
      <c r="AS53" s="134" t="s">
        <v>1311</v>
      </c>
      <c r="AT53" s="162">
        <v>20</v>
      </c>
      <c r="AU53" s="162">
        <v>35</v>
      </c>
      <c r="AV53" s="161">
        <v>205</v>
      </c>
      <c r="AW53" s="161">
        <v>236</v>
      </c>
      <c r="AX53" s="161">
        <v>278</v>
      </c>
      <c r="AY53" s="161">
        <v>340</v>
      </c>
      <c r="AZ53" s="161">
        <v>391</v>
      </c>
      <c r="BA53" s="161">
        <v>459</v>
      </c>
      <c r="BB53" s="154" t="s">
        <v>1327</v>
      </c>
      <c r="BC53" s="156">
        <v>0.2</v>
      </c>
      <c r="BD53" s="157">
        <v>1</v>
      </c>
      <c r="BE53" s="157">
        <v>1</v>
      </c>
      <c r="BF53" s="156" t="s">
        <v>1332</v>
      </c>
      <c r="BG53" s="157" t="s">
        <v>1331</v>
      </c>
      <c r="BH53" s="157" t="s">
        <v>1331</v>
      </c>
    </row>
    <row r="54" spans="1:60" x14ac:dyDescent="0.2">
      <c r="A54" s="86">
        <f t="shared" si="0"/>
        <v>52</v>
      </c>
      <c r="B54" s="114" t="s">
        <v>70</v>
      </c>
      <c r="C54" s="70" t="s">
        <v>71</v>
      </c>
      <c r="D54" s="70" t="s">
        <v>72</v>
      </c>
      <c r="E54" s="115" t="s">
        <v>5</v>
      </c>
      <c r="G54" s="32">
        <v>52</v>
      </c>
      <c r="H54" s="86">
        <v>27</v>
      </c>
      <c r="I54" s="30" t="s">
        <v>1066</v>
      </c>
      <c r="J54" s="30" t="s">
        <v>1025</v>
      </c>
      <c r="K54" s="30" t="s">
        <v>1026</v>
      </c>
      <c r="L54" s="30" t="str">
        <f t="shared" si="2"/>
        <v>FOOD BROKER - 27</v>
      </c>
      <c r="M54" s="30"/>
      <c r="N54" s="87"/>
      <c r="O54" s="30"/>
      <c r="R54" s="42" t="str">
        <f>IF(VLOOKUP('HBI Rater'!$G$7,StateLookupTable,29,FALSE)="n/a","","Yes")</f>
        <v>Yes</v>
      </c>
      <c r="S54" s="43"/>
      <c r="T54" s="44"/>
      <c r="Z54" s="170" t="s">
        <v>841</v>
      </c>
      <c r="AA54" s="152">
        <v>297</v>
      </c>
      <c r="AB54" s="152">
        <v>239</v>
      </c>
      <c r="AC54" s="152">
        <v>159</v>
      </c>
      <c r="AD54" s="152">
        <v>239</v>
      </c>
      <c r="AE54" s="152">
        <v>201</v>
      </c>
      <c r="AF54" s="152">
        <v>159</v>
      </c>
      <c r="AG54" s="152">
        <v>201</v>
      </c>
      <c r="AH54" s="152">
        <v>159</v>
      </c>
      <c r="AI54" s="152">
        <v>159</v>
      </c>
      <c r="AJ54" s="153">
        <v>6.25</v>
      </c>
      <c r="AK54" s="153">
        <v>2.9</v>
      </c>
      <c r="AL54" s="153">
        <v>2</v>
      </c>
      <c r="AM54" s="153">
        <v>4.2</v>
      </c>
      <c r="AN54" s="153">
        <v>2</v>
      </c>
      <c r="AO54" s="153">
        <v>1.4</v>
      </c>
      <c r="AP54" s="153">
        <v>2.75</v>
      </c>
      <c r="AQ54" s="153">
        <v>1.4</v>
      </c>
      <c r="AR54" s="153">
        <v>0.9</v>
      </c>
      <c r="AS54" s="134" t="s">
        <v>1311</v>
      </c>
      <c r="AT54" s="162">
        <v>20</v>
      </c>
      <c r="AU54" s="162">
        <v>35</v>
      </c>
      <c r="AV54" s="161">
        <v>93</v>
      </c>
      <c r="AW54" s="161">
        <v>107</v>
      </c>
      <c r="AX54" s="161">
        <v>126</v>
      </c>
      <c r="AY54" s="161">
        <v>155</v>
      </c>
      <c r="AZ54" s="161">
        <v>178</v>
      </c>
      <c r="BA54" s="161">
        <v>209</v>
      </c>
      <c r="BB54" s="154" t="s">
        <v>1327</v>
      </c>
      <c r="BC54" s="156">
        <v>0.2</v>
      </c>
      <c r="BD54" s="157">
        <v>1</v>
      </c>
      <c r="BE54" s="157">
        <v>1</v>
      </c>
      <c r="BF54" s="156" t="s">
        <v>1332</v>
      </c>
      <c r="BG54" s="157" t="s">
        <v>1331</v>
      </c>
      <c r="BH54" s="157" t="s">
        <v>1331</v>
      </c>
    </row>
    <row r="55" spans="1:60" ht="13.5" thickBot="1" x14ac:dyDescent="0.25">
      <c r="A55" s="86">
        <f t="shared" si="0"/>
        <v>53</v>
      </c>
      <c r="B55" s="114" t="s">
        <v>73</v>
      </c>
      <c r="C55" s="70" t="s">
        <v>71</v>
      </c>
      <c r="D55" s="70" t="s">
        <v>72</v>
      </c>
      <c r="E55" s="115" t="s">
        <v>5</v>
      </c>
      <c r="G55" s="32">
        <v>53</v>
      </c>
      <c r="H55" s="86">
        <v>145</v>
      </c>
      <c r="I55" s="30" t="s">
        <v>1236</v>
      </c>
      <c r="J55" s="30" t="s">
        <v>1030</v>
      </c>
      <c r="K55" s="30"/>
      <c r="L55" s="30" t="str">
        <f t="shared" si="2"/>
        <v>FOOD/PRODUCT DEMONSTRATOR - 145</v>
      </c>
      <c r="M55" s="30"/>
      <c r="N55" s="87"/>
      <c r="O55" s="30"/>
      <c r="Z55" s="135"/>
      <c r="AA55" s="136"/>
      <c r="AB55" s="136"/>
      <c r="AC55" s="136"/>
      <c r="AD55" s="136"/>
      <c r="AE55" s="136"/>
      <c r="AF55" s="136"/>
      <c r="AG55" s="136"/>
      <c r="AH55" s="136"/>
      <c r="AI55" s="136"/>
      <c r="AJ55" s="137"/>
      <c r="AK55" s="137"/>
      <c r="AL55" s="137"/>
      <c r="AM55" s="137"/>
      <c r="AN55" s="137"/>
      <c r="AO55" s="137"/>
      <c r="AP55" s="137"/>
      <c r="AQ55" s="137"/>
      <c r="AR55" s="137"/>
      <c r="BC55" s="158"/>
      <c r="BD55" s="158"/>
      <c r="BE55" s="158"/>
      <c r="BF55" s="158"/>
      <c r="BG55" s="158"/>
      <c r="BH55" s="158"/>
    </row>
    <row r="56" spans="1:60" ht="13.5" thickBot="1" x14ac:dyDescent="0.25">
      <c r="A56" s="86">
        <f t="shared" si="0"/>
        <v>54</v>
      </c>
      <c r="B56" s="114" t="s">
        <v>74</v>
      </c>
      <c r="C56" s="70" t="s">
        <v>71</v>
      </c>
      <c r="D56" s="70" t="s">
        <v>72</v>
      </c>
      <c r="E56" s="115" t="s">
        <v>5</v>
      </c>
      <c r="G56" s="32">
        <v>54</v>
      </c>
      <c r="H56" s="86">
        <v>28</v>
      </c>
      <c r="I56" s="30" t="s">
        <v>1067</v>
      </c>
      <c r="J56" s="28" t="str">
        <f>IF('HBI Rater'!$G$7="NY","A","Z")</f>
        <v>Z</v>
      </c>
      <c r="K56" s="30" t="s">
        <v>1026</v>
      </c>
      <c r="L56" s="30" t="str">
        <f t="shared" si="2"/>
        <v>FOOD SUPPLEMENTS/VITAMINS - 28</v>
      </c>
      <c r="M56" s="30"/>
      <c r="N56" s="87"/>
      <c r="O56" s="30"/>
      <c r="R56" s="36" t="s">
        <v>1273</v>
      </c>
      <c r="S56" s="37"/>
      <c r="T56" s="38">
        <v>1</v>
      </c>
      <c r="U56" s="32" t="str">
        <f ca="1">OFFSET(R57,T56-1,0)</f>
        <v>N/A</v>
      </c>
      <c r="Z56" s="135"/>
      <c r="AA56" s="136"/>
      <c r="AB56" s="136"/>
      <c r="AC56" s="136"/>
      <c r="AD56" s="136"/>
      <c r="AE56" s="136"/>
      <c r="AF56" s="136"/>
      <c r="AG56" s="136"/>
      <c r="AH56" s="136"/>
      <c r="AI56" s="136"/>
      <c r="AJ56" s="137"/>
      <c r="AK56" s="137"/>
      <c r="AL56" s="137"/>
      <c r="AM56" s="137"/>
      <c r="AN56" s="137"/>
      <c r="AO56" s="137"/>
      <c r="AP56" s="137"/>
      <c r="AQ56" s="137"/>
      <c r="AR56" s="137"/>
      <c r="BC56" s="158"/>
      <c r="BD56" s="158"/>
      <c r="BE56" s="158"/>
      <c r="BF56" s="158"/>
      <c r="BG56" s="158"/>
      <c r="BH56" s="158"/>
    </row>
    <row r="57" spans="1:60" x14ac:dyDescent="0.2">
      <c r="A57" s="86">
        <f t="shared" si="0"/>
        <v>55</v>
      </c>
      <c r="B57" s="114" t="s">
        <v>75</v>
      </c>
      <c r="C57" s="70" t="s">
        <v>71</v>
      </c>
      <c r="D57" s="70" t="s">
        <v>72</v>
      </c>
      <c r="E57" s="115" t="s">
        <v>5</v>
      </c>
      <c r="G57" s="32">
        <v>55</v>
      </c>
      <c r="H57" s="107">
        <v>126</v>
      </c>
      <c r="I57" s="30" t="s">
        <v>1195</v>
      </c>
      <c r="J57" s="30" t="s">
        <v>1029</v>
      </c>
      <c r="K57" s="30"/>
      <c r="L57" s="30" t="str">
        <f t="shared" ref="L57:L78" si="3">I57&amp;" - "&amp;H57</f>
        <v>FURNITURE REFINISHERS - 126</v>
      </c>
      <c r="M57" s="30"/>
      <c r="N57" s="87"/>
      <c r="O57" s="30"/>
      <c r="R57" s="39" t="str">
        <f ca="1">IF(U52&lt;&gt;"Yes","N/A","Light (15lbs or less)")</f>
        <v>N/A</v>
      </c>
      <c r="S57" s="40"/>
      <c r="T57" s="41"/>
      <c r="Z57" s="135"/>
      <c r="AA57" s="136"/>
      <c r="AB57" s="136"/>
      <c r="AC57" s="136"/>
      <c r="AD57" s="136"/>
      <c r="AE57" s="136"/>
      <c r="AF57" s="136"/>
      <c r="AG57" s="136"/>
      <c r="AH57" s="136"/>
      <c r="AI57" s="136"/>
      <c r="AJ57" s="137"/>
      <c r="AK57" s="137"/>
      <c r="AL57" s="137"/>
      <c r="AM57" s="137"/>
      <c r="AN57" s="137"/>
      <c r="AO57" s="137"/>
      <c r="AP57" s="137"/>
      <c r="AQ57" s="137"/>
      <c r="AR57" s="137"/>
      <c r="BC57" s="158"/>
      <c r="BD57" s="158"/>
      <c r="BE57" s="158"/>
      <c r="BF57" s="158"/>
      <c r="BG57" s="158"/>
      <c r="BH57" s="158"/>
    </row>
    <row r="58" spans="1:60" x14ac:dyDescent="0.2">
      <c r="A58" s="86">
        <f t="shared" si="0"/>
        <v>56</v>
      </c>
      <c r="B58" s="114" t="s">
        <v>76</v>
      </c>
      <c r="C58" s="70" t="s">
        <v>71</v>
      </c>
      <c r="D58" s="70" t="s">
        <v>72</v>
      </c>
      <c r="E58" s="115" t="s">
        <v>8</v>
      </c>
      <c r="G58" s="32">
        <v>56</v>
      </c>
      <c r="H58" s="107">
        <v>123</v>
      </c>
      <c r="I58" s="30" t="s">
        <v>1194</v>
      </c>
      <c r="J58" s="30" t="s">
        <v>1029</v>
      </c>
      <c r="K58" s="30"/>
      <c r="L58" s="30" t="str">
        <f t="shared" si="3"/>
        <v>GAMES/PUZZLES VENDOR - 123</v>
      </c>
      <c r="M58" s="30"/>
      <c r="N58" s="87"/>
      <c r="O58" s="30"/>
      <c r="R58" s="42" t="str">
        <f ca="1">IF(U52&lt;&gt;"Yes","N/A","Medium (Greater than 15 but less than 55lbs)")</f>
        <v>N/A</v>
      </c>
      <c r="S58" s="43"/>
      <c r="T58" s="44"/>
      <c r="Z58" s="135"/>
      <c r="AA58" s="136"/>
      <c r="AB58" s="136"/>
      <c r="AC58" s="136"/>
      <c r="AD58" s="136"/>
      <c r="AE58" s="136"/>
      <c r="AF58" s="136"/>
      <c r="AG58" s="136"/>
      <c r="AH58" s="136"/>
      <c r="AI58" s="136"/>
      <c r="AJ58" s="137"/>
      <c r="AK58" s="137"/>
      <c r="AL58" s="137"/>
      <c r="AM58" s="137"/>
      <c r="AN58" s="137"/>
      <c r="AO58" s="137"/>
      <c r="AP58" s="137"/>
      <c r="AQ58" s="137"/>
      <c r="AR58" s="137"/>
      <c r="BC58" s="158"/>
      <c r="BD58" s="158"/>
      <c r="BE58" s="158"/>
      <c r="BF58" s="158"/>
      <c r="BG58" s="158"/>
      <c r="BH58" s="158"/>
    </row>
    <row r="59" spans="1:60" ht="13.5" thickBot="1" x14ac:dyDescent="0.25">
      <c r="A59" s="86">
        <f t="shared" si="0"/>
        <v>57</v>
      </c>
      <c r="B59" s="114" t="s">
        <v>77</v>
      </c>
      <c r="C59" s="70" t="s">
        <v>71</v>
      </c>
      <c r="D59" s="70" t="s">
        <v>72</v>
      </c>
      <c r="E59" s="115" t="s">
        <v>78</v>
      </c>
      <c r="G59" s="32">
        <v>57</v>
      </c>
      <c r="H59" s="107">
        <v>133</v>
      </c>
      <c r="I59" s="70" t="s">
        <v>1208</v>
      </c>
      <c r="J59" s="70" t="s">
        <v>1025</v>
      </c>
      <c r="K59" s="30"/>
      <c r="L59" s="30" t="str">
        <f t="shared" si="3"/>
        <v>GENEALOGISTS - 133</v>
      </c>
      <c r="M59" s="30"/>
      <c r="N59" s="87"/>
      <c r="O59" s="30"/>
    </row>
    <row r="60" spans="1:60" ht="13.5" thickBot="1" x14ac:dyDescent="0.25">
      <c r="A60" s="86">
        <f t="shared" si="0"/>
        <v>58</v>
      </c>
      <c r="B60" s="114" t="s">
        <v>79</v>
      </c>
      <c r="C60" s="70" t="s">
        <v>71</v>
      </c>
      <c r="D60" s="70" t="s">
        <v>72</v>
      </c>
      <c r="E60" s="115" t="s">
        <v>8</v>
      </c>
      <c r="G60" s="32">
        <v>58</v>
      </c>
      <c r="H60" s="86">
        <v>30</v>
      </c>
      <c r="I60" s="30" t="s">
        <v>1069</v>
      </c>
      <c r="J60" s="30" t="s">
        <v>1025</v>
      </c>
      <c r="K60" s="30" t="s">
        <v>1026</v>
      </c>
      <c r="L60" s="30" t="str">
        <f t="shared" si="3"/>
        <v>GIFT DELIVERY SERVICE (BALLOONS, GIFT BASKETS, ETC.) - 30</v>
      </c>
      <c r="M60" s="30"/>
      <c r="N60" s="87"/>
      <c r="O60" s="30"/>
      <c r="R60" s="36" t="s">
        <v>1264</v>
      </c>
      <c r="S60" s="37"/>
      <c r="T60" s="38">
        <v>1</v>
      </c>
      <c r="U60" s="32" t="str">
        <f ca="1">OFFSET(R61,T60-1,0)</f>
        <v>No</v>
      </c>
    </row>
    <row r="61" spans="1:60" x14ac:dyDescent="0.2">
      <c r="A61" s="86">
        <f t="shared" si="0"/>
        <v>59</v>
      </c>
      <c r="B61" s="114" t="s">
        <v>80</v>
      </c>
      <c r="C61" s="70" t="s">
        <v>71</v>
      </c>
      <c r="D61" s="70" t="s">
        <v>72</v>
      </c>
      <c r="E61" s="115" t="s">
        <v>5</v>
      </c>
      <c r="G61" s="32">
        <v>59</v>
      </c>
      <c r="H61" s="86">
        <v>31</v>
      </c>
      <c r="I61" s="30" t="s">
        <v>1070</v>
      </c>
      <c r="J61" s="30" t="s">
        <v>1029</v>
      </c>
      <c r="K61" s="30" t="s">
        <v>1026</v>
      </c>
      <c r="L61" s="30" t="str">
        <f t="shared" si="3"/>
        <v>GIFT SHOP, EXCLUDING MANUFACTURING/DISTRIBUTION OF CANDLES MADE BY INDIVIDUALS - 31</v>
      </c>
      <c r="M61" s="30"/>
      <c r="N61" s="87"/>
      <c r="O61" s="30"/>
      <c r="R61" s="39" t="s">
        <v>1180</v>
      </c>
      <c r="S61" s="40"/>
      <c r="T61" s="41"/>
    </row>
    <row r="62" spans="1:60" x14ac:dyDescent="0.2">
      <c r="A62" s="86">
        <f t="shared" si="0"/>
        <v>60</v>
      </c>
      <c r="B62" s="114" t="s">
        <v>81</v>
      </c>
      <c r="C62" s="70" t="s">
        <v>71</v>
      </c>
      <c r="D62" s="70" t="s">
        <v>72</v>
      </c>
      <c r="E62" s="115" t="s">
        <v>5</v>
      </c>
      <c r="G62" s="32">
        <v>60</v>
      </c>
      <c r="H62" s="86">
        <v>32</v>
      </c>
      <c r="I62" s="30" t="s">
        <v>1071</v>
      </c>
      <c r="J62" s="30" t="s">
        <v>1029</v>
      </c>
      <c r="K62" s="30" t="s">
        <v>1026</v>
      </c>
      <c r="L62" s="30" t="str">
        <f t="shared" si="3"/>
        <v>GLASSWARE - 32</v>
      </c>
      <c r="M62" s="30"/>
      <c r="N62" s="87"/>
      <c r="O62" s="30"/>
      <c r="R62" s="42" t="str">
        <f>IF(VLOOKUP('HBI Rater'!$G$7,StateLookupTable,29,FALSE)="n/a","","Yes")</f>
        <v>Yes</v>
      </c>
      <c r="S62" s="43"/>
      <c r="T62" s="44"/>
    </row>
    <row r="63" spans="1:60" ht="13.5" thickBot="1" x14ac:dyDescent="0.25">
      <c r="A63" s="86">
        <f t="shared" si="0"/>
        <v>61</v>
      </c>
      <c r="B63" s="114" t="s">
        <v>82</v>
      </c>
      <c r="C63" s="70" t="s">
        <v>71</v>
      </c>
      <c r="D63" s="70" t="s">
        <v>72</v>
      </c>
      <c r="E63" s="115" t="s">
        <v>8</v>
      </c>
      <c r="G63" s="32">
        <v>61</v>
      </c>
      <c r="H63" s="86">
        <v>33</v>
      </c>
      <c r="I63" s="30" t="s">
        <v>1072</v>
      </c>
      <c r="J63" s="30" t="s">
        <v>1025</v>
      </c>
      <c r="K63" s="30" t="s">
        <v>1026</v>
      </c>
      <c r="L63" s="30" t="str">
        <f t="shared" si="3"/>
        <v>GRAPHIC ARTIST/DESIGNER - 33</v>
      </c>
      <c r="M63" s="30"/>
      <c r="N63" s="87"/>
      <c r="O63" s="30"/>
    </row>
    <row r="64" spans="1:60" ht="13.5" thickBot="1" x14ac:dyDescent="0.25">
      <c r="A64" s="86">
        <f t="shared" si="0"/>
        <v>62</v>
      </c>
      <c r="B64" s="114" t="s">
        <v>83</v>
      </c>
      <c r="C64" s="70" t="s">
        <v>84</v>
      </c>
      <c r="D64" s="70" t="s">
        <v>85</v>
      </c>
      <c r="E64" s="115" t="s">
        <v>78</v>
      </c>
      <c r="G64" s="32">
        <v>62</v>
      </c>
      <c r="H64" s="86">
        <v>34</v>
      </c>
      <c r="I64" s="30" t="s">
        <v>1073</v>
      </c>
      <c r="J64" s="30" t="s">
        <v>1029</v>
      </c>
      <c r="K64" s="30" t="s">
        <v>1026</v>
      </c>
      <c r="L64" s="30" t="str">
        <f t="shared" si="3"/>
        <v>HANDICRAFTS, EXCLUDING MANUFACTURING/DISTRIBUTION OF CANDLES MADE BY INDIVIDUALS - 34</v>
      </c>
      <c r="M64" s="30"/>
      <c r="N64" s="87"/>
      <c r="O64" s="30"/>
      <c r="R64" s="36" t="s">
        <v>1272</v>
      </c>
      <c r="S64" s="37"/>
      <c r="T64" s="38">
        <v>2</v>
      </c>
      <c r="U64" s="32" t="str">
        <f ca="1">OFFSET(R65,T64-1,0)</f>
        <v>N/A</v>
      </c>
    </row>
    <row r="65" spans="1:22" x14ac:dyDescent="0.2">
      <c r="A65" s="86">
        <f t="shared" si="0"/>
        <v>63</v>
      </c>
      <c r="B65" s="114" t="s">
        <v>86</v>
      </c>
      <c r="C65" s="70" t="s">
        <v>84</v>
      </c>
      <c r="D65" s="70" t="s">
        <v>85</v>
      </c>
      <c r="E65" s="115" t="s">
        <v>78</v>
      </c>
      <c r="G65" s="32">
        <v>63</v>
      </c>
      <c r="H65" s="86">
        <v>75</v>
      </c>
      <c r="I65" s="30" t="s">
        <v>1117</v>
      </c>
      <c r="J65" s="30" t="s">
        <v>1029</v>
      </c>
      <c r="K65" s="30" t="s">
        <v>1026</v>
      </c>
      <c r="L65" s="30" t="str">
        <f t="shared" si="3"/>
        <v>HEARING AID SALES - 75</v>
      </c>
      <c r="M65" s="30"/>
      <c r="N65" s="87"/>
      <c r="O65" s="30"/>
      <c r="R65" s="39" t="str">
        <f ca="1">IF(U60&lt;&gt;"Yes","N/A","Light (15lbs or less)")</f>
        <v>N/A</v>
      </c>
      <c r="S65" s="40"/>
      <c r="T65" s="41"/>
    </row>
    <row r="66" spans="1:22" x14ac:dyDescent="0.2">
      <c r="A66" s="86">
        <f t="shared" si="0"/>
        <v>64</v>
      </c>
      <c r="B66" s="114" t="s">
        <v>87</v>
      </c>
      <c r="C66" s="70" t="s">
        <v>84</v>
      </c>
      <c r="D66" s="70" t="s">
        <v>85</v>
      </c>
      <c r="E66" s="115" t="s">
        <v>5</v>
      </c>
      <c r="G66" s="32">
        <v>64</v>
      </c>
      <c r="H66" s="86">
        <v>35</v>
      </c>
      <c r="I66" s="30" t="s">
        <v>1074</v>
      </c>
      <c r="J66" s="30" t="s">
        <v>1029</v>
      </c>
      <c r="K66" s="30" t="s">
        <v>1026</v>
      </c>
      <c r="L66" s="30" t="str">
        <f t="shared" si="3"/>
        <v>HOBBY &amp; MODEL SUPPLIES, EXCLUDING EXPLOSIVES AND PROPELLENTS - 35</v>
      </c>
      <c r="M66" s="30"/>
      <c r="N66" s="87"/>
      <c r="O66" s="30"/>
      <c r="R66" s="42" t="str">
        <f ca="1">IF(U60&lt;&gt;"Yes","N/A","Medium (Greater than 15 but less than 55lbs)")</f>
        <v>N/A</v>
      </c>
      <c r="S66" s="43"/>
      <c r="T66" s="44"/>
    </row>
    <row r="67" spans="1:22" ht="13.5" thickBot="1" x14ac:dyDescent="0.25">
      <c r="A67" s="86">
        <f t="shared" si="0"/>
        <v>65</v>
      </c>
      <c r="B67" s="114" t="s">
        <v>88</v>
      </c>
      <c r="C67" s="70" t="s">
        <v>84</v>
      </c>
      <c r="D67" s="70" t="s">
        <v>85</v>
      </c>
      <c r="E67" s="115" t="s">
        <v>5</v>
      </c>
      <c r="G67" s="32">
        <v>65</v>
      </c>
      <c r="H67" s="86">
        <v>146</v>
      </c>
      <c r="I67" s="30" t="s">
        <v>1237</v>
      </c>
      <c r="J67" s="30" t="s">
        <v>1030</v>
      </c>
      <c r="K67" s="30"/>
      <c r="L67" s="30" t="str">
        <f t="shared" si="3"/>
        <v>HOT DOG/PRETZEL VENDORS - 146</v>
      </c>
      <c r="M67" s="30"/>
      <c r="N67" s="87"/>
      <c r="O67" s="30"/>
    </row>
    <row r="68" spans="1:22" ht="13.5" thickBot="1" x14ac:dyDescent="0.25">
      <c r="A68" s="86">
        <f t="shared" ref="A68:A131" si="4">A67+1</f>
        <v>66</v>
      </c>
      <c r="B68" s="114" t="s">
        <v>89</v>
      </c>
      <c r="C68" s="70" t="s">
        <v>84</v>
      </c>
      <c r="D68" s="70" t="s">
        <v>85</v>
      </c>
      <c r="E68" s="115" t="s">
        <v>5</v>
      </c>
      <c r="G68" s="32">
        <v>66</v>
      </c>
      <c r="H68" s="86">
        <v>36</v>
      </c>
      <c r="I68" s="30" t="s">
        <v>1075</v>
      </c>
      <c r="J68" s="30" t="s">
        <v>1029</v>
      </c>
      <c r="K68" s="30" t="s">
        <v>1026</v>
      </c>
      <c r="L68" s="30" t="str">
        <f t="shared" si="3"/>
        <v>HOUSEHOLD PRODUCTS (AMWAY, FULLER BRUSH, SHAKLEE, ETC.) - 36</v>
      </c>
      <c r="M68" s="30"/>
      <c r="N68" s="87"/>
      <c r="O68" s="30"/>
      <c r="R68" s="36" t="s">
        <v>1260</v>
      </c>
      <c r="S68" s="37"/>
      <c r="T68" s="38">
        <v>1</v>
      </c>
      <c r="U68" s="32" t="str">
        <f ca="1">OFFSET(R69,T68-1,0)</f>
        <v>N/A</v>
      </c>
    </row>
    <row r="69" spans="1:22" x14ac:dyDescent="0.2">
      <c r="A69" s="86">
        <f t="shared" si="4"/>
        <v>67</v>
      </c>
      <c r="B69" s="114" t="s">
        <v>90</v>
      </c>
      <c r="C69" s="70" t="s">
        <v>84</v>
      </c>
      <c r="D69" s="70" t="s">
        <v>85</v>
      </c>
      <c r="E69" s="115" t="s">
        <v>5</v>
      </c>
      <c r="G69" s="32">
        <v>67</v>
      </c>
      <c r="H69" s="86">
        <v>65</v>
      </c>
      <c r="I69" s="30" t="s">
        <v>1106</v>
      </c>
      <c r="J69" s="30" t="s">
        <v>1025</v>
      </c>
      <c r="K69" s="30" t="s">
        <v>1026</v>
      </c>
      <c r="L69" s="30" t="str">
        <f t="shared" si="3"/>
        <v>INFORMATION SEARCH RETRIEVAL - 65</v>
      </c>
      <c r="M69" s="30"/>
      <c r="N69" s="87"/>
      <c r="O69" s="30"/>
      <c r="R69" s="39" t="str">
        <f>IF(AND(T52=1,T60=1),"N/A","BI/PD and Personal &amp; Advertising Injury")</f>
        <v>N/A</v>
      </c>
      <c r="S69" s="40"/>
      <c r="T69" s="41"/>
    </row>
    <row r="70" spans="1:22" x14ac:dyDescent="0.2">
      <c r="A70" s="86">
        <f t="shared" si="4"/>
        <v>68</v>
      </c>
      <c r="B70" s="114" t="s">
        <v>91</v>
      </c>
      <c r="C70" s="70" t="s">
        <v>84</v>
      </c>
      <c r="D70" s="70" t="s">
        <v>85</v>
      </c>
      <c r="E70" s="115" t="s">
        <v>5</v>
      </c>
      <c r="G70" s="32">
        <v>68</v>
      </c>
      <c r="H70" s="86">
        <v>76</v>
      </c>
      <c r="I70" s="30" t="s">
        <v>1118</v>
      </c>
      <c r="J70" s="28" t="str">
        <f>IF('HBI Rater'!$G$7="NY","B","A")</f>
        <v>A</v>
      </c>
      <c r="K70" s="30" t="s">
        <v>1026</v>
      </c>
      <c r="L70" s="30" t="str">
        <f t="shared" si="3"/>
        <v>INSURANCE AGENT - 76</v>
      </c>
      <c r="M70" s="30"/>
      <c r="N70" s="87"/>
      <c r="O70" s="30"/>
      <c r="R70" s="42" t="str">
        <f>IF(AND(T52=1,T60=1),"N/A","Bodily Injury &amp; Property Damage")</f>
        <v>N/A</v>
      </c>
      <c r="S70" s="43"/>
      <c r="T70" s="44"/>
    </row>
    <row r="71" spans="1:22" x14ac:dyDescent="0.2">
      <c r="A71" s="86">
        <f t="shared" si="4"/>
        <v>69</v>
      </c>
      <c r="B71" s="114" t="s">
        <v>92</v>
      </c>
      <c r="C71" s="70" t="s">
        <v>84</v>
      </c>
      <c r="D71" s="70" t="s">
        <v>85</v>
      </c>
      <c r="E71" s="115" t="s">
        <v>5</v>
      </c>
      <c r="G71" s="32">
        <v>69</v>
      </c>
      <c r="H71" s="86">
        <v>37</v>
      </c>
      <c r="I71" s="30" t="s">
        <v>1076</v>
      </c>
      <c r="J71" s="30" t="s">
        <v>1025</v>
      </c>
      <c r="K71" s="30" t="s">
        <v>1026</v>
      </c>
      <c r="L71" s="30" t="str">
        <f t="shared" si="3"/>
        <v>INTERIOR DECORATING - 37</v>
      </c>
      <c r="M71" s="30"/>
      <c r="N71" s="87"/>
      <c r="O71" s="30"/>
      <c r="R71" s="42" t="str">
        <f>IF(AND(T52=1,T60=1),"N/A","Personal &amp; Advertising Injury")</f>
        <v>N/A</v>
      </c>
      <c r="S71" s="43"/>
      <c r="T71" s="44"/>
    </row>
    <row r="72" spans="1:22" ht="13.5" thickBot="1" x14ac:dyDescent="0.25">
      <c r="A72" s="86">
        <f t="shared" si="4"/>
        <v>70</v>
      </c>
      <c r="B72" s="114" t="s">
        <v>93</v>
      </c>
      <c r="C72" s="70" t="s">
        <v>84</v>
      </c>
      <c r="D72" s="70" t="s">
        <v>85</v>
      </c>
      <c r="E72" s="115" t="s">
        <v>5</v>
      </c>
      <c r="G72" s="32">
        <v>70</v>
      </c>
      <c r="H72" s="86">
        <v>112</v>
      </c>
      <c r="I72" s="30" t="s">
        <v>1041</v>
      </c>
      <c r="J72" s="30" t="s">
        <v>1029</v>
      </c>
      <c r="K72" s="30" t="s">
        <v>1026</v>
      </c>
      <c r="L72" s="30" t="str">
        <f t="shared" si="3"/>
        <v>INTERIOR WINDOW TREATMENTS - 112</v>
      </c>
      <c r="M72" s="30"/>
      <c r="N72" s="87"/>
      <c r="O72" s="30"/>
    </row>
    <row r="73" spans="1:22" ht="13.5" thickBot="1" x14ac:dyDescent="0.25">
      <c r="A73" s="86">
        <f t="shared" si="4"/>
        <v>71</v>
      </c>
      <c r="B73" s="114" t="s">
        <v>94</v>
      </c>
      <c r="C73" s="70" t="s">
        <v>84</v>
      </c>
      <c r="D73" s="70" t="s">
        <v>85</v>
      </c>
      <c r="E73" s="115" t="s">
        <v>5</v>
      </c>
      <c r="G73" s="32">
        <v>71</v>
      </c>
      <c r="H73" s="86">
        <v>95</v>
      </c>
      <c r="I73" s="30" t="s">
        <v>1138</v>
      </c>
      <c r="J73" s="30" t="s">
        <v>1025</v>
      </c>
      <c r="K73" s="30" t="s">
        <v>1026</v>
      </c>
      <c r="L73" s="30" t="str">
        <f t="shared" si="3"/>
        <v>INVENTORY CONTROL SPECIALISTS - 95</v>
      </c>
      <c r="M73" s="30"/>
      <c r="N73" s="87"/>
      <c r="O73" s="30"/>
      <c r="R73" s="67" t="s">
        <v>1271</v>
      </c>
      <c r="S73" s="68"/>
      <c r="T73" s="68"/>
      <c r="U73" s="68"/>
      <c r="V73" s="108"/>
    </row>
    <row r="74" spans="1:22" x14ac:dyDescent="0.2">
      <c r="A74" s="86">
        <f t="shared" si="4"/>
        <v>72</v>
      </c>
      <c r="B74" s="114" t="s">
        <v>95</v>
      </c>
      <c r="C74" s="70" t="s">
        <v>84</v>
      </c>
      <c r="D74" s="70" t="s">
        <v>85</v>
      </c>
      <c r="E74" s="115" t="s">
        <v>5</v>
      </c>
      <c r="G74" s="32">
        <v>72</v>
      </c>
      <c r="H74" s="86">
        <v>38</v>
      </c>
      <c r="I74" s="30" t="s">
        <v>1077</v>
      </c>
      <c r="J74" s="30" t="s">
        <v>1029</v>
      </c>
      <c r="K74" s="30" t="s">
        <v>1026</v>
      </c>
      <c r="L74" s="30" t="str">
        <f t="shared" si="3"/>
        <v>JEWELRY (COSTUME) - 38</v>
      </c>
      <c r="M74" s="30"/>
      <c r="N74" s="87"/>
      <c r="O74" s="30"/>
      <c r="R74" s="123" t="s">
        <v>1296</v>
      </c>
      <c r="S74" s="122" t="s">
        <v>1270</v>
      </c>
      <c r="T74" s="122" t="s">
        <v>1295</v>
      </c>
      <c r="U74" s="124" t="s">
        <v>1241</v>
      </c>
      <c r="V74" s="41" t="s">
        <v>1230</v>
      </c>
    </row>
    <row r="75" spans="1:22" x14ac:dyDescent="0.2">
      <c r="A75" s="86">
        <f t="shared" si="4"/>
        <v>73</v>
      </c>
      <c r="B75" s="114" t="s">
        <v>96</v>
      </c>
      <c r="C75" s="70" t="s">
        <v>84</v>
      </c>
      <c r="D75" s="70" t="s">
        <v>85</v>
      </c>
      <c r="E75" s="115" t="s">
        <v>8</v>
      </c>
      <c r="G75" s="32">
        <v>73</v>
      </c>
      <c r="H75" s="86">
        <v>39</v>
      </c>
      <c r="I75" s="30" t="s">
        <v>1078</v>
      </c>
      <c r="J75" s="30" t="s">
        <v>1029</v>
      </c>
      <c r="K75" s="30" t="s">
        <v>1026</v>
      </c>
      <c r="L75" s="30" t="str">
        <f t="shared" si="3"/>
        <v>KITCHEN SUPPLIES (TUPPERWARE, ETC.) - 39</v>
      </c>
      <c r="M75" s="30"/>
      <c r="N75" s="87"/>
      <c r="O75" s="30"/>
      <c r="R75" s="42" t="s">
        <v>1292</v>
      </c>
      <c r="S75" s="66">
        <v>300000</v>
      </c>
      <c r="T75" s="52" t="s">
        <v>1298</v>
      </c>
      <c r="U75" s="52" t="s">
        <v>1297</v>
      </c>
      <c r="V75" s="44">
        <v>280</v>
      </c>
    </row>
    <row r="76" spans="1:22" x14ac:dyDescent="0.2">
      <c r="A76" s="86">
        <f t="shared" si="4"/>
        <v>74</v>
      </c>
      <c r="B76" s="114" t="s">
        <v>97</v>
      </c>
      <c r="C76" s="70" t="s">
        <v>84</v>
      </c>
      <c r="D76" s="70" t="s">
        <v>85</v>
      </c>
      <c r="E76" s="115" t="s">
        <v>5</v>
      </c>
      <c r="G76" s="32">
        <v>74</v>
      </c>
      <c r="H76" s="86">
        <v>40</v>
      </c>
      <c r="I76" s="30" t="s">
        <v>1080</v>
      </c>
      <c r="J76" s="30" t="s">
        <v>1029</v>
      </c>
      <c r="K76" s="30" t="s">
        <v>1026</v>
      </c>
      <c r="L76" s="30" t="str">
        <f t="shared" si="3"/>
        <v>LADIES/GIRLS CLOTHING, ACCESSORIES - 40</v>
      </c>
      <c r="M76" s="30"/>
      <c r="N76" s="87"/>
      <c r="O76" s="30"/>
      <c r="R76" s="42" t="s">
        <v>1292</v>
      </c>
      <c r="S76" s="66">
        <v>500000</v>
      </c>
      <c r="T76" s="52" t="s">
        <v>1298</v>
      </c>
      <c r="U76" s="52" t="s">
        <v>1297</v>
      </c>
      <c r="V76" s="44">
        <v>360</v>
      </c>
    </row>
    <row r="77" spans="1:22" x14ac:dyDescent="0.2">
      <c r="A77" s="86">
        <f t="shared" si="4"/>
        <v>75</v>
      </c>
      <c r="B77" s="114" t="s">
        <v>98</v>
      </c>
      <c r="C77" s="70" t="s">
        <v>84</v>
      </c>
      <c r="D77" s="70" t="s">
        <v>85</v>
      </c>
      <c r="E77" s="115" t="s">
        <v>5</v>
      </c>
      <c r="G77" s="32">
        <v>75</v>
      </c>
      <c r="H77" s="86">
        <v>42</v>
      </c>
      <c r="I77" s="30" t="s">
        <v>1082</v>
      </c>
      <c r="J77" s="30" t="s">
        <v>1029</v>
      </c>
      <c r="K77" s="30" t="s">
        <v>1026</v>
      </c>
      <c r="L77" s="30" t="str">
        <f t="shared" si="3"/>
        <v>LEATHER GOODS - 42</v>
      </c>
      <c r="M77" s="30"/>
      <c r="N77" s="87"/>
      <c r="O77" s="30"/>
      <c r="R77" s="42" t="s">
        <v>1292</v>
      </c>
      <c r="S77" s="66">
        <v>1000000</v>
      </c>
      <c r="T77" s="52" t="s">
        <v>1298</v>
      </c>
      <c r="U77" s="52" t="s">
        <v>1297</v>
      </c>
      <c r="V77" s="44">
        <v>500</v>
      </c>
    </row>
    <row r="78" spans="1:22" x14ac:dyDescent="0.2">
      <c r="A78" s="86">
        <f t="shared" si="4"/>
        <v>76</v>
      </c>
      <c r="B78" s="114" t="s">
        <v>99</v>
      </c>
      <c r="C78" s="70" t="s">
        <v>84</v>
      </c>
      <c r="D78" s="70" t="s">
        <v>85</v>
      </c>
      <c r="E78" s="115" t="s">
        <v>78</v>
      </c>
      <c r="G78" s="32">
        <v>76</v>
      </c>
      <c r="H78" s="86">
        <v>154</v>
      </c>
      <c r="I78" s="70" t="s">
        <v>1277</v>
      </c>
      <c r="J78" s="70" t="s">
        <v>1025</v>
      </c>
      <c r="K78" s="30"/>
      <c r="L78" s="70" t="str">
        <f t="shared" si="3"/>
        <v>LEGAL OFFICE PROFESSIONALS INCLUDING PARALEGAL - 154</v>
      </c>
      <c r="M78" s="179"/>
      <c r="N78" s="87"/>
      <c r="O78" s="30"/>
      <c r="R78" s="42" t="s">
        <v>1293</v>
      </c>
      <c r="S78" s="66">
        <v>300000</v>
      </c>
      <c r="T78" s="52" t="s">
        <v>1298</v>
      </c>
      <c r="U78" s="52" t="s">
        <v>1297</v>
      </c>
      <c r="V78" s="44">
        <v>200</v>
      </c>
    </row>
    <row r="79" spans="1:22" x14ac:dyDescent="0.2">
      <c r="A79" s="86">
        <f t="shared" si="4"/>
        <v>77</v>
      </c>
      <c r="B79" s="114" t="s">
        <v>100</v>
      </c>
      <c r="C79" s="70" t="s">
        <v>84</v>
      </c>
      <c r="D79" s="70" t="s">
        <v>85</v>
      </c>
      <c r="E79" s="115" t="s">
        <v>5</v>
      </c>
      <c r="G79" s="32">
        <v>77</v>
      </c>
      <c r="H79" s="86">
        <v>41</v>
      </c>
      <c r="I79" s="30" t="s">
        <v>1081</v>
      </c>
      <c r="J79" s="30" t="s">
        <v>1029</v>
      </c>
      <c r="K79" s="30" t="s">
        <v>1026</v>
      </c>
      <c r="L79" s="30" t="str">
        <f t="shared" ref="L79:L110" si="5">I79&amp;" - "&amp;H79</f>
        <v>LINGERIE - 41</v>
      </c>
      <c r="M79" s="30"/>
      <c r="N79" s="87"/>
      <c r="O79" s="30"/>
      <c r="R79" s="42" t="s">
        <v>1293</v>
      </c>
      <c r="S79" s="66">
        <v>500000</v>
      </c>
      <c r="T79" s="52" t="s">
        <v>1298</v>
      </c>
      <c r="U79" s="52" t="s">
        <v>1297</v>
      </c>
      <c r="V79" s="44">
        <v>250</v>
      </c>
    </row>
    <row r="80" spans="1:22" x14ac:dyDescent="0.2">
      <c r="A80" s="86">
        <f t="shared" si="4"/>
        <v>78</v>
      </c>
      <c r="B80" s="114" t="s">
        <v>101</v>
      </c>
      <c r="C80" s="70" t="s">
        <v>84</v>
      </c>
      <c r="D80" s="70" t="s">
        <v>85</v>
      </c>
      <c r="E80" s="115" t="s">
        <v>8</v>
      </c>
      <c r="G80" s="32">
        <v>78</v>
      </c>
      <c r="H80" s="86">
        <v>77</v>
      </c>
      <c r="I80" s="30" t="s">
        <v>1119</v>
      </c>
      <c r="J80" s="30" t="s">
        <v>1025</v>
      </c>
      <c r="K80" s="30" t="s">
        <v>1026</v>
      </c>
      <c r="L80" s="30" t="str">
        <f t="shared" si="5"/>
        <v>LOAN ORIGINATION SERVICE - 77</v>
      </c>
      <c r="M80" s="30"/>
      <c r="N80" s="87"/>
      <c r="O80" s="30"/>
      <c r="R80" s="42" t="s">
        <v>1293</v>
      </c>
      <c r="S80" s="66">
        <v>1000000</v>
      </c>
      <c r="T80" s="52" t="s">
        <v>1298</v>
      </c>
      <c r="U80" s="52" t="s">
        <v>1297</v>
      </c>
      <c r="V80" s="44">
        <v>350</v>
      </c>
    </row>
    <row r="81" spans="1:22" x14ac:dyDescent="0.2">
      <c r="A81" s="86">
        <f t="shared" si="4"/>
        <v>79</v>
      </c>
      <c r="B81" s="114" t="s">
        <v>102</v>
      </c>
      <c r="C81" s="70" t="s">
        <v>84</v>
      </c>
      <c r="D81" s="70" t="s">
        <v>85</v>
      </c>
      <c r="E81" s="115" t="s">
        <v>5</v>
      </c>
      <c r="G81" s="32">
        <v>79</v>
      </c>
      <c r="H81" s="86">
        <v>78</v>
      </c>
      <c r="I81" s="30" t="s">
        <v>1120</v>
      </c>
      <c r="J81" s="30" t="s">
        <v>1029</v>
      </c>
      <c r="K81" s="30" t="s">
        <v>1026</v>
      </c>
      <c r="L81" s="30" t="str">
        <f t="shared" si="5"/>
        <v>LOCKSMITH - 78</v>
      </c>
      <c r="M81" s="30"/>
      <c r="N81" s="87"/>
      <c r="O81" s="30"/>
      <c r="R81" s="42" t="s">
        <v>1294</v>
      </c>
      <c r="S81" s="66">
        <v>300000</v>
      </c>
      <c r="T81" s="52" t="s">
        <v>1298</v>
      </c>
      <c r="U81" s="52" t="s">
        <v>1297</v>
      </c>
      <c r="V81" s="44">
        <v>80</v>
      </c>
    </row>
    <row r="82" spans="1:22" x14ac:dyDescent="0.2">
      <c r="A82" s="86">
        <f t="shared" si="4"/>
        <v>80</v>
      </c>
      <c r="B82" s="114" t="s">
        <v>103</v>
      </c>
      <c r="C82" s="70" t="s">
        <v>84</v>
      </c>
      <c r="D82" s="70" t="s">
        <v>85</v>
      </c>
      <c r="E82" s="115" t="s">
        <v>5</v>
      </c>
      <c r="G82" s="32">
        <v>80</v>
      </c>
      <c r="H82" s="86">
        <v>79</v>
      </c>
      <c r="I82" s="30" t="s">
        <v>1121</v>
      </c>
      <c r="J82" s="30" t="s">
        <v>1025</v>
      </c>
      <c r="K82" s="30" t="s">
        <v>1026</v>
      </c>
      <c r="L82" s="30" t="str">
        <f t="shared" si="5"/>
        <v>MARKET RESEARCH - 79</v>
      </c>
      <c r="M82" s="30"/>
      <c r="N82" s="87"/>
      <c r="O82" s="30"/>
      <c r="R82" s="42" t="s">
        <v>1294</v>
      </c>
      <c r="S82" s="66">
        <v>500000</v>
      </c>
      <c r="T82" s="52" t="s">
        <v>1298</v>
      </c>
      <c r="U82" s="52" t="s">
        <v>1297</v>
      </c>
      <c r="V82" s="44">
        <v>110</v>
      </c>
    </row>
    <row r="83" spans="1:22" x14ac:dyDescent="0.2">
      <c r="A83" s="86">
        <f t="shared" si="4"/>
        <v>81</v>
      </c>
      <c r="B83" s="114" t="s">
        <v>104</v>
      </c>
      <c r="C83" s="70" t="s">
        <v>84</v>
      </c>
      <c r="D83" s="70" t="s">
        <v>85</v>
      </c>
      <c r="E83" s="115" t="s">
        <v>5</v>
      </c>
      <c r="G83" s="32">
        <v>81</v>
      </c>
      <c r="H83" s="86">
        <v>67</v>
      </c>
      <c r="I83" s="30" t="s">
        <v>1108</v>
      </c>
      <c r="J83" s="30" t="s">
        <v>1025</v>
      </c>
      <c r="K83" s="30" t="s">
        <v>1026</v>
      </c>
      <c r="L83" s="30" t="str">
        <f t="shared" si="5"/>
        <v>MEDICAL CLAIMS PROCESSING - 67</v>
      </c>
      <c r="M83" s="30"/>
      <c r="N83" s="87"/>
      <c r="O83" s="30"/>
      <c r="R83" s="42" t="s">
        <v>1294</v>
      </c>
      <c r="S83" s="66">
        <v>1000000</v>
      </c>
      <c r="T83" s="52" t="s">
        <v>1298</v>
      </c>
      <c r="U83" s="52" t="s">
        <v>1297</v>
      </c>
      <c r="V83" s="44">
        <v>150</v>
      </c>
    </row>
    <row r="84" spans="1:22" x14ac:dyDescent="0.2">
      <c r="A84" s="86">
        <f t="shared" si="4"/>
        <v>82</v>
      </c>
      <c r="B84" s="114" t="s">
        <v>105</v>
      </c>
      <c r="C84" s="70" t="s">
        <v>10</v>
      </c>
      <c r="D84" s="70" t="s">
        <v>11</v>
      </c>
      <c r="E84" s="115" t="s">
        <v>78</v>
      </c>
      <c r="G84" s="32">
        <v>82</v>
      </c>
      <c r="H84" s="86">
        <v>44</v>
      </c>
      <c r="I84" s="30" t="s">
        <v>1084</v>
      </c>
      <c r="J84" s="30" t="s">
        <v>1029</v>
      </c>
      <c r="K84" s="30" t="s">
        <v>1026</v>
      </c>
      <c r="L84" s="30" t="str">
        <f t="shared" si="5"/>
        <v>MENS/BOYS CLOTHING, ACCESSORIES - 44</v>
      </c>
      <c r="M84" s="30"/>
      <c r="N84" s="87"/>
      <c r="O84" s="30"/>
      <c r="R84" s="42" t="s">
        <v>1292</v>
      </c>
      <c r="S84" s="66">
        <v>300000</v>
      </c>
      <c r="T84" s="52" t="s">
        <v>1299</v>
      </c>
      <c r="U84" s="52" t="s">
        <v>1297</v>
      </c>
      <c r="V84" s="44">
        <v>550</v>
      </c>
    </row>
    <row r="85" spans="1:22" x14ac:dyDescent="0.2">
      <c r="A85" s="86">
        <f t="shared" si="4"/>
        <v>83</v>
      </c>
      <c r="B85" s="114" t="s">
        <v>106</v>
      </c>
      <c r="C85" s="70" t="s">
        <v>10</v>
      </c>
      <c r="D85" s="70" t="s">
        <v>11</v>
      </c>
      <c r="E85" s="115" t="s">
        <v>78</v>
      </c>
      <c r="G85" s="32">
        <v>83</v>
      </c>
      <c r="H85" s="86">
        <v>103</v>
      </c>
      <c r="I85" s="30" t="s">
        <v>1031</v>
      </c>
      <c r="J85" s="30" t="s">
        <v>1025</v>
      </c>
      <c r="K85" s="30"/>
      <c r="L85" s="30" t="str">
        <f t="shared" si="5"/>
        <v>MODELS - 103</v>
      </c>
      <c r="M85" s="30"/>
      <c r="N85" s="87"/>
      <c r="O85" s="30"/>
      <c r="R85" s="42" t="s">
        <v>1292</v>
      </c>
      <c r="S85" s="66">
        <v>500000</v>
      </c>
      <c r="T85" s="52" t="s">
        <v>1299</v>
      </c>
      <c r="U85" s="52" t="s">
        <v>1297</v>
      </c>
      <c r="V85" s="44">
        <v>710</v>
      </c>
    </row>
    <row r="86" spans="1:22" x14ac:dyDescent="0.2">
      <c r="A86" s="86">
        <f t="shared" si="4"/>
        <v>84</v>
      </c>
      <c r="B86" s="114" t="s">
        <v>107</v>
      </c>
      <c r="C86" s="70" t="s">
        <v>10</v>
      </c>
      <c r="D86" s="70" t="s">
        <v>11</v>
      </c>
      <c r="E86" s="115" t="s">
        <v>78</v>
      </c>
      <c r="G86" s="32">
        <v>84</v>
      </c>
      <c r="H86" s="86">
        <v>113</v>
      </c>
      <c r="I86" s="30" t="s">
        <v>1042</v>
      </c>
      <c r="J86" s="30" t="s">
        <v>1025</v>
      </c>
      <c r="K86" s="30" t="s">
        <v>1026</v>
      </c>
      <c r="L86" s="30" t="str">
        <f t="shared" si="5"/>
        <v>MONOGRAMMING - 113</v>
      </c>
      <c r="M86" s="30"/>
      <c r="N86" s="87"/>
      <c r="O86" s="30"/>
      <c r="R86" s="42" t="s">
        <v>1292</v>
      </c>
      <c r="S86" s="66">
        <v>1000000</v>
      </c>
      <c r="T86" s="52" t="s">
        <v>1299</v>
      </c>
      <c r="U86" s="52" t="s">
        <v>1297</v>
      </c>
      <c r="V86" s="44">
        <v>1000</v>
      </c>
    </row>
    <row r="87" spans="1:22" x14ac:dyDescent="0.2">
      <c r="A87" s="86">
        <f t="shared" si="4"/>
        <v>85</v>
      </c>
      <c r="B87" s="114" t="s">
        <v>108</v>
      </c>
      <c r="C87" s="70" t="s">
        <v>10</v>
      </c>
      <c r="D87" s="70" t="s">
        <v>11</v>
      </c>
      <c r="E87" s="115" t="s">
        <v>78</v>
      </c>
      <c r="G87" s="32">
        <v>85</v>
      </c>
      <c r="H87" s="86">
        <v>80</v>
      </c>
      <c r="I87" s="30" t="s">
        <v>1123</v>
      </c>
      <c r="J87" s="30" t="s">
        <v>1029</v>
      </c>
      <c r="K87" s="30" t="s">
        <v>1026</v>
      </c>
      <c r="L87" s="30" t="str">
        <f t="shared" si="5"/>
        <v>MUSICAL INSTRUMENT SALES/REPAIR - 80</v>
      </c>
      <c r="M87" s="30"/>
      <c r="N87" s="87"/>
      <c r="O87" s="30"/>
      <c r="R87" s="42" t="s">
        <v>1293</v>
      </c>
      <c r="S87" s="66">
        <v>300000</v>
      </c>
      <c r="T87" s="52" t="s">
        <v>1299</v>
      </c>
      <c r="U87" s="52" t="s">
        <v>1297</v>
      </c>
      <c r="V87" s="44">
        <v>390</v>
      </c>
    </row>
    <row r="88" spans="1:22" x14ac:dyDescent="0.2">
      <c r="A88" s="86">
        <f t="shared" si="4"/>
        <v>86</v>
      </c>
      <c r="B88" s="114" t="s">
        <v>109</v>
      </c>
      <c r="C88" s="70" t="s">
        <v>10</v>
      </c>
      <c r="D88" s="70" t="s">
        <v>11</v>
      </c>
      <c r="E88" s="115" t="s">
        <v>78</v>
      </c>
      <c r="G88" s="32">
        <v>86</v>
      </c>
      <c r="H88" s="107">
        <v>124</v>
      </c>
      <c r="I88" s="30" t="s">
        <v>1198</v>
      </c>
      <c r="J88" s="30" t="s">
        <v>1029</v>
      </c>
      <c r="K88" s="30"/>
      <c r="L88" s="30" t="str">
        <f t="shared" si="5"/>
        <v>NEWSPAPER/MAGAZINE/BOOK DELIVERY - 124</v>
      </c>
      <c r="M88" s="30"/>
      <c r="N88" s="87"/>
      <c r="O88" s="30"/>
      <c r="R88" s="42" t="s">
        <v>1293</v>
      </c>
      <c r="S88" s="66">
        <v>500000</v>
      </c>
      <c r="T88" s="52" t="s">
        <v>1299</v>
      </c>
      <c r="U88" s="52" t="s">
        <v>1297</v>
      </c>
      <c r="V88" s="44">
        <v>500</v>
      </c>
    </row>
    <row r="89" spans="1:22" x14ac:dyDescent="0.2">
      <c r="A89" s="86">
        <f t="shared" si="4"/>
        <v>87</v>
      </c>
      <c r="B89" s="114" t="s">
        <v>110</v>
      </c>
      <c r="C89" s="70" t="s">
        <v>10</v>
      </c>
      <c r="D89" s="70" t="s">
        <v>11</v>
      </c>
      <c r="E89" s="115" t="s">
        <v>5</v>
      </c>
      <c r="G89" s="32">
        <v>87</v>
      </c>
      <c r="H89" s="86">
        <v>114</v>
      </c>
      <c r="I89" s="30" t="s">
        <v>1043</v>
      </c>
      <c r="J89" s="30" t="s">
        <v>1025</v>
      </c>
      <c r="K89" s="30" t="s">
        <v>1026</v>
      </c>
      <c r="L89" s="30" t="str">
        <f t="shared" si="5"/>
        <v>NOTARIES - 114</v>
      </c>
      <c r="M89" s="30"/>
      <c r="N89" s="87"/>
      <c r="O89" s="30"/>
      <c r="R89" s="42" t="s">
        <v>1293</v>
      </c>
      <c r="S89" s="66">
        <v>1000000</v>
      </c>
      <c r="T89" s="52" t="s">
        <v>1299</v>
      </c>
      <c r="U89" s="52" t="s">
        <v>1297</v>
      </c>
      <c r="V89" s="44">
        <v>710</v>
      </c>
    </row>
    <row r="90" spans="1:22" x14ac:dyDescent="0.2">
      <c r="A90" s="86">
        <f t="shared" si="4"/>
        <v>88</v>
      </c>
      <c r="B90" s="114" t="s">
        <v>111</v>
      </c>
      <c r="C90" s="70" t="s">
        <v>10</v>
      </c>
      <c r="D90" s="70" t="s">
        <v>11</v>
      </c>
      <c r="E90" s="115" t="s">
        <v>5</v>
      </c>
      <c r="G90" s="32">
        <v>88</v>
      </c>
      <c r="H90" s="86">
        <v>125</v>
      </c>
      <c r="I90" s="70" t="s">
        <v>1219</v>
      </c>
      <c r="J90" s="28" t="str">
        <f>IF('HBI Rater'!$G$7="NY","A","B")</f>
        <v>B</v>
      </c>
      <c r="K90" s="30"/>
      <c r="L90" s="70" t="str">
        <f t="shared" si="5"/>
        <v>OFFICE NOC - 125</v>
      </c>
      <c r="M90" s="28" t="s">
        <v>1336</v>
      </c>
      <c r="N90" s="87"/>
      <c r="O90" s="30"/>
      <c r="R90" s="42" t="s">
        <v>1294</v>
      </c>
      <c r="S90" s="66">
        <v>300000</v>
      </c>
      <c r="T90" s="52" t="s">
        <v>1299</v>
      </c>
      <c r="U90" s="52" t="s">
        <v>1297</v>
      </c>
      <c r="V90" s="44">
        <v>160</v>
      </c>
    </row>
    <row r="91" spans="1:22" x14ac:dyDescent="0.2">
      <c r="A91" s="86">
        <f t="shared" si="4"/>
        <v>89</v>
      </c>
      <c r="B91" s="114" t="s">
        <v>112</v>
      </c>
      <c r="C91" s="70" t="s">
        <v>10</v>
      </c>
      <c r="D91" s="70" t="s">
        <v>11</v>
      </c>
      <c r="E91" s="115" t="s">
        <v>5</v>
      </c>
      <c r="G91" s="32">
        <v>89</v>
      </c>
      <c r="H91" s="86">
        <v>96</v>
      </c>
      <c r="I91" s="30" t="s">
        <v>1139</v>
      </c>
      <c r="J91" s="30" t="s">
        <v>1029</v>
      </c>
      <c r="K91" s="30" t="s">
        <v>1026</v>
      </c>
      <c r="L91" s="30" t="str">
        <f t="shared" si="5"/>
        <v>OFFICE SUPPLIES VENDOR - 96</v>
      </c>
      <c r="M91" s="30"/>
      <c r="N91" s="87"/>
      <c r="O91" s="30"/>
      <c r="R91" s="42" t="s">
        <v>1294</v>
      </c>
      <c r="S91" s="66">
        <v>500000</v>
      </c>
      <c r="T91" s="52" t="s">
        <v>1299</v>
      </c>
      <c r="U91" s="52" t="s">
        <v>1297</v>
      </c>
      <c r="V91" s="44">
        <v>210</v>
      </c>
    </row>
    <row r="92" spans="1:22" x14ac:dyDescent="0.2">
      <c r="A92" s="86">
        <f t="shared" si="4"/>
        <v>90</v>
      </c>
      <c r="B92" s="114" t="s">
        <v>113</v>
      </c>
      <c r="C92" s="70" t="s">
        <v>10</v>
      </c>
      <c r="D92" s="70" t="s">
        <v>11</v>
      </c>
      <c r="E92" s="115" t="s">
        <v>5</v>
      </c>
      <c r="G92" s="32">
        <v>90</v>
      </c>
      <c r="H92" s="86">
        <v>116</v>
      </c>
      <c r="I92" s="30" t="s">
        <v>1044</v>
      </c>
      <c r="J92" s="28" t="str">
        <f>IF('HBI Rater'!G7="NY","B","A")</f>
        <v>A</v>
      </c>
      <c r="K92" s="30" t="s">
        <v>1026</v>
      </c>
      <c r="L92" s="30" t="str">
        <f t="shared" si="5"/>
        <v>PAPER GOODS - 116</v>
      </c>
      <c r="M92" s="30"/>
      <c r="N92" s="87"/>
      <c r="O92" s="30"/>
      <c r="R92" s="42" t="s">
        <v>1294</v>
      </c>
      <c r="S92" s="66">
        <v>1000000</v>
      </c>
      <c r="T92" s="52" t="s">
        <v>1299</v>
      </c>
      <c r="U92" s="52" t="s">
        <v>1297</v>
      </c>
      <c r="V92" s="44">
        <v>290</v>
      </c>
    </row>
    <row r="93" spans="1:22" x14ac:dyDescent="0.2">
      <c r="A93" s="86">
        <f t="shared" si="4"/>
        <v>91</v>
      </c>
      <c r="B93" s="114" t="s">
        <v>114</v>
      </c>
      <c r="C93" s="70" t="s">
        <v>10</v>
      </c>
      <c r="D93" s="70" t="s">
        <v>11</v>
      </c>
      <c r="E93" s="115" t="s">
        <v>5</v>
      </c>
      <c r="G93" s="32">
        <v>91</v>
      </c>
      <c r="H93" s="86">
        <v>81</v>
      </c>
      <c r="I93" s="30" t="s">
        <v>1124</v>
      </c>
      <c r="J93" s="30" t="s">
        <v>1025</v>
      </c>
      <c r="K93" s="30" t="s">
        <v>1026</v>
      </c>
      <c r="L93" s="30" t="str">
        <f t="shared" si="5"/>
        <v>PAY TELEPHONE PROVIDER - 81</v>
      </c>
      <c r="M93" s="30"/>
      <c r="N93" s="87"/>
      <c r="O93" s="30"/>
      <c r="R93" s="42" t="s">
        <v>1292</v>
      </c>
      <c r="S93" s="66">
        <v>300000</v>
      </c>
      <c r="T93" s="52" t="s">
        <v>1298</v>
      </c>
      <c r="U93" s="52" t="s">
        <v>1008</v>
      </c>
      <c r="V93" s="44">
        <v>350</v>
      </c>
    </row>
    <row r="94" spans="1:22" x14ac:dyDescent="0.2">
      <c r="A94" s="86">
        <f t="shared" si="4"/>
        <v>92</v>
      </c>
      <c r="B94" s="114" t="s">
        <v>115</v>
      </c>
      <c r="C94" s="70" t="s">
        <v>10</v>
      </c>
      <c r="D94" s="70" t="s">
        <v>11</v>
      </c>
      <c r="E94" s="115" t="s">
        <v>78</v>
      </c>
      <c r="G94" s="32">
        <v>92</v>
      </c>
      <c r="H94" s="86">
        <v>45</v>
      </c>
      <c r="I94" s="30" t="s">
        <v>1085</v>
      </c>
      <c r="J94" s="30" t="s">
        <v>1029</v>
      </c>
      <c r="K94" s="30" t="s">
        <v>1026</v>
      </c>
      <c r="L94" s="30" t="str">
        <f t="shared" si="5"/>
        <v>PERSONAL CARE PRODUCTS - 45</v>
      </c>
      <c r="M94" s="30"/>
      <c r="N94" s="87"/>
      <c r="O94" s="30"/>
      <c r="R94" s="42" t="s">
        <v>1292</v>
      </c>
      <c r="S94" s="66">
        <v>500000</v>
      </c>
      <c r="T94" s="52" t="s">
        <v>1298</v>
      </c>
      <c r="U94" s="52" t="s">
        <v>1008</v>
      </c>
      <c r="V94" s="44">
        <v>400</v>
      </c>
    </row>
    <row r="95" spans="1:22" x14ac:dyDescent="0.2">
      <c r="A95" s="86">
        <f t="shared" si="4"/>
        <v>93</v>
      </c>
      <c r="B95" s="114" t="s">
        <v>116</v>
      </c>
      <c r="C95" s="70" t="s">
        <v>10</v>
      </c>
      <c r="D95" s="70" t="s">
        <v>11</v>
      </c>
      <c r="E95" s="115" t="s">
        <v>78</v>
      </c>
      <c r="G95" s="32">
        <v>93</v>
      </c>
      <c r="H95" s="86">
        <v>97</v>
      </c>
      <c r="I95" s="30" t="s">
        <v>1140</v>
      </c>
      <c r="J95" s="30" t="s">
        <v>1030</v>
      </c>
      <c r="K95" s="30">
        <v>4</v>
      </c>
      <c r="L95" s="30" t="str">
        <f t="shared" si="5"/>
        <v>PERSONAL FITNESS TRAINER - 97</v>
      </c>
      <c r="M95" s="30"/>
      <c r="N95" s="87"/>
      <c r="O95" s="30"/>
      <c r="R95" s="42" t="s">
        <v>1292</v>
      </c>
      <c r="S95" s="66">
        <v>1000000</v>
      </c>
      <c r="T95" s="52" t="s">
        <v>1298</v>
      </c>
      <c r="U95" s="52" t="s">
        <v>1008</v>
      </c>
      <c r="V95" s="44">
        <v>500</v>
      </c>
    </row>
    <row r="96" spans="1:22" x14ac:dyDescent="0.2">
      <c r="A96" s="86">
        <f t="shared" si="4"/>
        <v>94</v>
      </c>
      <c r="B96" s="114" t="s">
        <v>117</v>
      </c>
      <c r="C96" s="70" t="s">
        <v>10</v>
      </c>
      <c r="D96" s="70" t="s">
        <v>11</v>
      </c>
      <c r="E96" s="115" t="s">
        <v>78</v>
      </c>
      <c r="G96" s="32">
        <v>94</v>
      </c>
      <c r="H96" s="86">
        <v>134</v>
      </c>
      <c r="I96" s="70" t="s">
        <v>1209</v>
      </c>
      <c r="J96" s="70" t="s">
        <v>1025</v>
      </c>
      <c r="K96" s="30"/>
      <c r="L96" s="30" t="str">
        <f t="shared" si="5"/>
        <v>PERSONAL IMAGE CONSULTANTS - 134</v>
      </c>
      <c r="M96" s="30"/>
      <c r="N96" s="87"/>
      <c r="O96" s="30"/>
      <c r="R96" s="42" t="s">
        <v>1293</v>
      </c>
      <c r="S96" s="66">
        <v>300000</v>
      </c>
      <c r="T96" s="52" t="s">
        <v>1298</v>
      </c>
      <c r="U96" s="52" t="s">
        <v>1008</v>
      </c>
      <c r="V96" s="44">
        <v>250</v>
      </c>
    </row>
    <row r="97" spans="1:22" x14ac:dyDescent="0.2">
      <c r="A97" s="86">
        <f t="shared" si="4"/>
        <v>95</v>
      </c>
      <c r="B97" s="114" t="s">
        <v>118</v>
      </c>
      <c r="C97" s="70" t="s">
        <v>10</v>
      </c>
      <c r="D97" s="70" t="s">
        <v>11</v>
      </c>
      <c r="E97" s="115" t="s">
        <v>78</v>
      </c>
      <c r="G97" s="32">
        <v>95</v>
      </c>
      <c r="H97" s="86">
        <v>82</v>
      </c>
      <c r="I97" s="30" t="s">
        <v>1125</v>
      </c>
      <c r="J97" s="30" t="s">
        <v>1025</v>
      </c>
      <c r="K97" s="30" t="s">
        <v>1026</v>
      </c>
      <c r="L97" s="30" t="str">
        <f t="shared" si="5"/>
        <v>PERSONALIZED BOOKS &amp; GIFTS - 82</v>
      </c>
      <c r="M97" s="30"/>
      <c r="N97" s="87"/>
      <c r="O97" s="30"/>
      <c r="R97" s="42" t="s">
        <v>1293</v>
      </c>
      <c r="S97" s="66">
        <v>500000</v>
      </c>
      <c r="T97" s="52" t="s">
        <v>1298</v>
      </c>
      <c r="U97" s="52" t="s">
        <v>1008</v>
      </c>
      <c r="V97" s="44">
        <v>280</v>
      </c>
    </row>
    <row r="98" spans="1:22" x14ac:dyDescent="0.2">
      <c r="A98" s="86">
        <f t="shared" si="4"/>
        <v>96</v>
      </c>
      <c r="B98" s="114" t="s">
        <v>119</v>
      </c>
      <c r="C98" s="70" t="s">
        <v>10</v>
      </c>
      <c r="D98" s="70" t="s">
        <v>11</v>
      </c>
      <c r="E98" s="115" t="s">
        <v>78</v>
      </c>
      <c r="G98" s="32">
        <v>96</v>
      </c>
      <c r="H98" s="86">
        <v>147</v>
      </c>
      <c r="I98" s="30" t="s">
        <v>1238</v>
      </c>
      <c r="J98" s="30" t="s">
        <v>1029</v>
      </c>
      <c r="K98" s="30"/>
      <c r="L98" s="30" t="str">
        <f t="shared" si="5"/>
        <v>PET ACCESSORIES - 147</v>
      </c>
      <c r="M98" s="30"/>
      <c r="N98" s="87"/>
      <c r="O98" s="30"/>
      <c r="R98" s="42" t="s">
        <v>1293</v>
      </c>
      <c r="S98" s="66">
        <v>1000000</v>
      </c>
      <c r="T98" s="52" t="s">
        <v>1298</v>
      </c>
      <c r="U98" s="52" t="s">
        <v>1008</v>
      </c>
      <c r="V98" s="44">
        <v>350</v>
      </c>
    </row>
    <row r="99" spans="1:22" x14ac:dyDescent="0.2">
      <c r="A99" s="86">
        <f t="shared" si="4"/>
        <v>97</v>
      </c>
      <c r="B99" s="114" t="s">
        <v>120</v>
      </c>
      <c r="C99" s="70" t="s">
        <v>10</v>
      </c>
      <c r="D99" s="70" t="s">
        <v>11</v>
      </c>
      <c r="E99" s="115" t="s">
        <v>78</v>
      </c>
      <c r="G99" s="32">
        <v>97</v>
      </c>
      <c r="H99" s="86">
        <v>135</v>
      </c>
      <c r="I99" s="70" t="s">
        <v>1210</v>
      </c>
      <c r="J99" s="70" t="s">
        <v>1030</v>
      </c>
      <c r="K99" s="30"/>
      <c r="L99" s="30" t="str">
        <f t="shared" si="5"/>
        <v>PET SITTERS - 135</v>
      </c>
      <c r="M99" s="30"/>
      <c r="N99" s="87"/>
      <c r="O99" s="30"/>
      <c r="R99" s="42" t="s">
        <v>1294</v>
      </c>
      <c r="S99" s="66">
        <v>300000</v>
      </c>
      <c r="T99" s="52" t="s">
        <v>1298</v>
      </c>
      <c r="U99" s="52" t="s">
        <v>1008</v>
      </c>
      <c r="V99" s="44">
        <v>100</v>
      </c>
    </row>
    <row r="100" spans="1:22" x14ac:dyDescent="0.2">
      <c r="A100" s="86">
        <f t="shared" si="4"/>
        <v>98</v>
      </c>
      <c r="B100" s="114" t="s">
        <v>121</v>
      </c>
      <c r="C100" s="70" t="s">
        <v>10</v>
      </c>
      <c r="D100" s="70" t="s">
        <v>11</v>
      </c>
      <c r="E100" s="115" t="s">
        <v>78</v>
      </c>
      <c r="G100" s="32">
        <v>98</v>
      </c>
      <c r="H100" s="86">
        <v>46</v>
      </c>
      <c r="I100" s="30" t="s">
        <v>1086</v>
      </c>
      <c r="J100" s="28" t="str">
        <f>IF('HBI Rater'!$G$7="NY","A","Z")</f>
        <v>Z</v>
      </c>
      <c r="K100" s="30" t="s">
        <v>1026</v>
      </c>
      <c r="L100" s="30" t="str">
        <f t="shared" si="5"/>
        <v>PHOTOGRAPHER/PHOTOGRAPHY STUDIO - 46</v>
      </c>
      <c r="M100" s="30"/>
      <c r="N100" s="87"/>
      <c r="O100" s="30"/>
      <c r="R100" s="42" t="s">
        <v>1294</v>
      </c>
      <c r="S100" s="66">
        <v>500000</v>
      </c>
      <c r="T100" s="52" t="s">
        <v>1298</v>
      </c>
      <c r="U100" s="52" t="s">
        <v>1008</v>
      </c>
      <c r="V100" s="44">
        <v>120</v>
      </c>
    </row>
    <row r="101" spans="1:22" x14ac:dyDescent="0.2">
      <c r="A101" s="86">
        <f t="shared" si="4"/>
        <v>99</v>
      </c>
      <c r="B101" s="114" t="s">
        <v>122</v>
      </c>
      <c r="C101" s="70" t="s">
        <v>10</v>
      </c>
      <c r="D101" s="70" t="s">
        <v>11</v>
      </c>
      <c r="E101" s="115" t="s">
        <v>78</v>
      </c>
      <c r="G101" s="32">
        <v>99</v>
      </c>
      <c r="H101" s="86">
        <v>29</v>
      </c>
      <c r="I101" s="30" t="s">
        <v>1202</v>
      </c>
      <c r="J101" s="30" t="s">
        <v>1029</v>
      </c>
      <c r="K101" s="30" t="s">
        <v>1026</v>
      </c>
      <c r="L101" s="30" t="str">
        <f t="shared" si="5"/>
        <v>PICTURE FRAMING - 29</v>
      </c>
      <c r="M101" s="30"/>
      <c r="N101" s="87"/>
      <c r="O101" s="30"/>
      <c r="R101" s="42" t="s">
        <v>1294</v>
      </c>
      <c r="S101" s="66">
        <v>1000000</v>
      </c>
      <c r="T101" s="52" t="s">
        <v>1298</v>
      </c>
      <c r="U101" s="52" t="s">
        <v>1008</v>
      </c>
      <c r="V101" s="44">
        <v>150</v>
      </c>
    </row>
    <row r="102" spans="1:22" x14ac:dyDescent="0.2">
      <c r="A102" s="86">
        <f t="shared" si="4"/>
        <v>100</v>
      </c>
      <c r="B102" s="114" t="s">
        <v>123</v>
      </c>
      <c r="C102" s="70" t="s">
        <v>10</v>
      </c>
      <c r="D102" s="70" t="s">
        <v>11</v>
      </c>
      <c r="E102" s="115" t="s">
        <v>78</v>
      </c>
      <c r="G102" s="32">
        <v>100</v>
      </c>
      <c r="H102" s="86">
        <v>144</v>
      </c>
      <c r="I102" s="30" t="s">
        <v>1235</v>
      </c>
      <c r="J102" s="30" t="s">
        <v>1030</v>
      </c>
      <c r="K102" s="30"/>
      <c r="L102" s="30" t="str">
        <f t="shared" si="5"/>
        <v>PLANT CARE AND SALES - 144</v>
      </c>
      <c r="M102" s="30"/>
      <c r="N102" s="87"/>
      <c r="O102" s="30"/>
      <c r="R102" s="42" t="s">
        <v>1292</v>
      </c>
      <c r="S102" s="66">
        <v>300000</v>
      </c>
      <c r="T102" s="52" t="s">
        <v>1299</v>
      </c>
      <c r="U102" s="52" t="s">
        <v>1008</v>
      </c>
      <c r="V102" s="44">
        <v>700</v>
      </c>
    </row>
    <row r="103" spans="1:22" x14ac:dyDescent="0.2">
      <c r="A103" s="86">
        <f t="shared" si="4"/>
        <v>101</v>
      </c>
      <c r="B103" s="114" t="s">
        <v>124</v>
      </c>
      <c r="C103" s="70" t="s">
        <v>10</v>
      </c>
      <c r="D103" s="70" t="s">
        <v>11</v>
      </c>
      <c r="E103" s="115" t="s">
        <v>78</v>
      </c>
      <c r="G103" s="32">
        <v>101</v>
      </c>
      <c r="H103" s="86">
        <v>117</v>
      </c>
      <c r="I103" s="30" t="s">
        <v>1045</v>
      </c>
      <c r="J103" s="30" t="s">
        <v>1029</v>
      </c>
      <c r="K103" s="30" t="s">
        <v>1026</v>
      </c>
      <c r="L103" s="30" t="str">
        <f t="shared" si="5"/>
        <v>PREPAID CALLING CARD VENDOR, EXCLUDING SALES FROM VENDING MACHINES - 117</v>
      </c>
      <c r="M103" s="30"/>
      <c r="N103" s="87"/>
      <c r="O103" s="30"/>
      <c r="R103" s="42" t="s">
        <v>1292</v>
      </c>
      <c r="S103" s="66">
        <v>500000</v>
      </c>
      <c r="T103" s="52" t="s">
        <v>1299</v>
      </c>
      <c r="U103" s="52" t="s">
        <v>1008</v>
      </c>
      <c r="V103" s="44">
        <v>800</v>
      </c>
    </row>
    <row r="104" spans="1:22" x14ac:dyDescent="0.2">
      <c r="A104" s="86">
        <f t="shared" si="4"/>
        <v>102</v>
      </c>
      <c r="B104" s="114" t="s">
        <v>125</v>
      </c>
      <c r="C104" s="70" t="s">
        <v>10</v>
      </c>
      <c r="D104" s="70" t="s">
        <v>11</v>
      </c>
      <c r="E104" s="115" t="s">
        <v>5</v>
      </c>
      <c r="G104" s="32">
        <v>102</v>
      </c>
      <c r="H104" s="86">
        <v>47</v>
      </c>
      <c r="I104" s="30" t="s">
        <v>1087</v>
      </c>
      <c r="J104" s="30" t="s">
        <v>1025</v>
      </c>
      <c r="K104" s="30" t="s">
        <v>1026</v>
      </c>
      <c r="L104" s="30" t="str">
        <f t="shared" si="5"/>
        <v>PRINTER - 47</v>
      </c>
      <c r="M104" s="30"/>
      <c r="N104" s="87"/>
      <c r="O104" s="30"/>
      <c r="R104" s="42" t="s">
        <v>1292</v>
      </c>
      <c r="S104" s="66">
        <v>1000000</v>
      </c>
      <c r="T104" s="52" t="s">
        <v>1299</v>
      </c>
      <c r="U104" s="52" t="s">
        <v>1008</v>
      </c>
      <c r="V104" s="44">
        <v>1000</v>
      </c>
    </row>
    <row r="105" spans="1:22" x14ac:dyDescent="0.2">
      <c r="A105" s="86">
        <f t="shared" si="4"/>
        <v>103</v>
      </c>
      <c r="B105" s="114" t="s">
        <v>126</v>
      </c>
      <c r="C105" s="70" t="s">
        <v>10</v>
      </c>
      <c r="D105" s="70" t="s">
        <v>11</v>
      </c>
      <c r="E105" s="115" t="s">
        <v>5</v>
      </c>
      <c r="G105" s="32">
        <v>103</v>
      </c>
      <c r="H105" s="86">
        <v>68</v>
      </c>
      <c r="I105" s="30" t="s">
        <v>1109</v>
      </c>
      <c r="J105" s="30" t="s">
        <v>1025</v>
      </c>
      <c r="K105" s="30" t="s">
        <v>1026</v>
      </c>
      <c r="L105" s="30" t="str">
        <f t="shared" si="5"/>
        <v>PROFESSIONAL ORGANIZER - 68</v>
      </c>
      <c r="M105" s="30"/>
      <c r="N105" s="87"/>
      <c r="O105" s="30"/>
      <c r="R105" s="42" t="s">
        <v>1293</v>
      </c>
      <c r="S105" s="66">
        <v>300000</v>
      </c>
      <c r="T105" s="52" t="s">
        <v>1299</v>
      </c>
      <c r="U105" s="52" t="s">
        <v>1008</v>
      </c>
      <c r="V105" s="44">
        <v>500</v>
      </c>
    </row>
    <row r="106" spans="1:22" x14ac:dyDescent="0.2">
      <c r="A106" s="86">
        <f t="shared" si="4"/>
        <v>104</v>
      </c>
      <c r="B106" s="114" t="s">
        <v>127</v>
      </c>
      <c r="C106" s="70" t="s">
        <v>10</v>
      </c>
      <c r="D106" s="70" t="s">
        <v>11</v>
      </c>
      <c r="E106" s="115" t="s">
        <v>78</v>
      </c>
      <c r="G106" s="32">
        <v>104</v>
      </c>
      <c r="H106" s="86">
        <v>104</v>
      </c>
      <c r="I106" s="30" t="s">
        <v>1032</v>
      </c>
      <c r="J106" s="30" t="s">
        <v>1025</v>
      </c>
      <c r="K106" s="30"/>
      <c r="L106" s="30" t="str">
        <f t="shared" si="5"/>
        <v>PROFESSIONAL SPEAKERS - 104</v>
      </c>
      <c r="M106" s="30"/>
      <c r="N106" s="87"/>
      <c r="O106" s="30"/>
      <c r="R106" s="42" t="s">
        <v>1293</v>
      </c>
      <c r="S106" s="66">
        <v>500000</v>
      </c>
      <c r="T106" s="52" t="s">
        <v>1299</v>
      </c>
      <c r="U106" s="52" t="s">
        <v>1008</v>
      </c>
      <c r="V106" s="44">
        <v>560</v>
      </c>
    </row>
    <row r="107" spans="1:22" x14ac:dyDescent="0.2">
      <c r="A107" s="86">
        <f t="shared" si="4"/>
        <v>105</v>
      </c>
      <c r="B107" s="114" t="s">
        <v>128</v>
      </c>
      <c r="C107" s="70" t="s">
        <v>10</v>
      </c>
      <c r="D107" s="70" t="s">
        <v>11</v>
      </c>
      <c r="E107" s="115" t="s">
        <v>5</v>
      </c>
      <c r="G107" s="32">
        <v>105</v>
      </c>
      <c r="H107" s="86">
        <v>48</v>
      </c>
      <c r="I107" s="30" t="s">
        <v>1088</v>
      </c>
      <c r="J107" s="30" t="s">
        <v>1025</v>
      </c>
      <c r="K107" s="30" t="s">
        <v>1026</v>
      </c>
      <c r="L107" s="30" t="str">
        <f t="shared" si="5"/>
        <v>PUBLISHER - 48</v>
      </c>
      <c r="M107" s="30"/>
      <c r="N107" s="87"/>
      <c r="O107" s="30"/>
      <c r="R107" s="42" t="s">
        <v>1293</v>
      </c>
      <c r="S107" s="66">
        <v>1000000</v>
      </c>
      <c r="T107" s="52" t="s">
        <v>1299</v>
      </c>
      <c r="U107" s="52" t="s">
        <v>1008</v>
      </c>
      <c r="V107" s="44">
        <v>700</v>
      </c>
    </row>
    <row r="108" spans="1:22" x14ac:dyDescent="0.2">
      <c r="A108" s="86">
        <f t="shared" si="4"/>
        <v>106</v>
      </c>
      <c r="B108" s="114" t="s">
        <v>129</v>
      </c>
      <c r="C108" s="70" t="s">
        <v>10</v>
      </c>
      <c r="D108" s="70" t="s">
        <v>11</v>
      </c>
      <c r="E108" s="115" t="s">
        <v>5</v>
      </c>
      <c r="G108" s="32">
        <v>106</v>
      </c>
      <c r="H108" s="86">
        <v>83</v>
      </c>
      <c r="I108" s="30" t="s">
        <v>1126</v>
      </c>
      <c r="J108" s="30" t="s">
        <v>1025</v>
      </c>
      <c r="K108" s="30" t="s">
        <v>1026</v>
      </c>
      <c r="L108" s="30" t="str">
        <f t="shared" si="5"/>
        <v>REAL ESTATE AGENT - 83</v>
      </c>
      <c r="M108" s="30"/>
      <c r="N108" s="87"/>
      <c r="O108" s="30"/>
      <c r="R108" s="42" t="s">
        <v>1294</v>
      </c>
      <c r="S108" s="66">
        <v>300000</v>
      </c>
      <c r="T108" s="52" t="s">
        <v>1299</v>
      </c>
      <c r="U108" s="52" t="s">
        <v>1008</v>
      </c>
      <c r="V108" s="44">
        <v>200</v>
      </c>
    </row>
    <row r="109" spans="1:22" x14ac:dyDescent="0.2">
      <c r="A109" s="86">
        <f t="shared" si="4"/>
        <v>107</v>
      </c>
      <c r="B109" s="114" t="s">
        <v>130</v>
      </c>
      <c r="C109" s="70" t="s">
        <v>10</v>
      </c>
      <c r="D109" s="70" t="s">
        <v>11</v>
      </c>
      <c r="E109" s="115" t="s">
        <v>5</v>
      </c>
      <c r="G109" s="32">
        <v>107</v>
      </c>
      <c r="H109" s="86">
        <v>49</v>
      </c>
      <c r="I109" s="30" t="s">
        <v>1089</v>
      </c>
      <c r="J109" s="30" t="s">
        <v>1029</v>
      </c>
      <c r="K109" s="30" t="s">
        <v>1026</v>
      </c>
      <c r="L109" s="30" t="str">
        <f t="shared" si="5"/>
        <v>RELIGIOUS GOODS - 49</v>
      </c>
      <c r="M109" s="30"/>
      <c r="N109" s="87"/>
      <c r="O109" s="30"/>
      <c r="R109" s="42" t="s">
        <v>1294</v>
      </c>
      <c r="S109" s="66">
        <v>500000</v>
      </c>
      <c r="T109" s="52" t="s">
        <v>1299</v>
      </c>
      <c r="U109" s="52" t="s">
        <v>1008</v>
      </c>
      <c r="V109" s="44">
        <v>240</v>
      </c>
    </row>
    <row r="110" spans="1:22" x14ac:dyDescent="0.2">
      <c r="A110" s="86">
        <f t="shared" si="4"/>
        <v>108</v>
      </c>
      <c r="B110" s="114" t="s">
        <v>131</v>
      </c>
      <c r="C110" s="70" t="s">
        <v>10</v>
      </c>
      <c r="D110" s="70" t="s">
        <v>11</v>
      </c>
      <c r="E110" s="115" t="s">
        <v>5</v>
      </c>
      <c r="G110" s="32">
        <v>108</v>
      </c>
      <c r="H110" s="86">
        <v>136</v>
      </c>
      <c r="I110" s="70" t="s">
        <v>1211</v>
      </c>
      <c r="J110" s="70" t="s">
        <v>1029</v>
      </c>
      <c r="K110" s="30"/>
      <c r="L110" s="30" t="str">
        <f t="shared" si="5"/>
        <v>RESIDENTIAL INSPECTION SERVICES - 136</v>
      </c>
      <c r="M110" s="30"/>
      <c r="N110" s="87"/>
      <c r="O110" s="30"/>
      <c r="R110" s="42" t="s">
        <v>1294</v>
      </c>
      <c r="S110" s="66">
        <v>1000000</v>
      </c>
      <c r="T110" s="52" t="s">
        <v>1299</v>
      </c>
      <c r="U110" s="52" t="s">
        <v>1008</v>
      </c>
      <c r="V110" s="44">
        <v>300</v>
      </c>
    </row>
    <row r="111" spans="1:22" x14ac:dyDescent="0.2">
      <c r="A111" s="86">
        <f t="shared" si="4"/>
        <v>109</v>
      </c>
      <c r="B111" s="114" t="s">
        <v>132</v>
      </c>
      <c r="C111" s="70" t="s">
        <v>10</v>
      </c>
      <c r="D111" s="70" t="s">
        <v>11</v>
      </c>
      <c r="E111" s="115" t="s">
        <v>5</v>
      </c>
      <c r="G111" s="32">
        <v>109</v>
      </c>
      <c r="H111" s="86">
        <v>84</v>
      </c>
      <c r="I111" s="30" t="s">
        <v>1127</v>
      </c>
      <c r="J111" s="30" t="s">
        <v>1025</v>
      </c>
      <c r="K111" s="30" t="s">
        <v>1026</v>
      </c>
      <c r="L111" s="30" t="str">
        <f t="shared" ref="L111:L147" si="6">I111&amp;" - "&amp;H111</f>
        <v>RESUME SERVICE - 84</v>
      </c>
      <c r="M111" s="30"/>
      <c r="N111" s="87"/>
      <c r="O111" s="30"/>
    </row>
    <row r="112" spans="1:22" x14ac:dyDescent="0.2">
      <c r="A112" s="86">
        <f t="shared" si="4"/>
        <v>110</v>
      </c>
      <c r="B112" s="114" t="s">
        <v>133</v>
      </c>
      <c r="C112" s="70" t="s">
        <v>10</v>
      </c>
      <c r="D112" s="70" t="s">
        <v>11</v>
      </c>
      <c r="E112" s="115" t="s">
        <v>5</v>
      </c>
      <c r="G112" s="32">
        <v>110</v>
      </c>
      <c r="H112" s="86">
        <v>139</v>
      </c>
      <c r="I112" s="70" t="s">
        <v>1240</v>
      </c>
      <c r="J112" s="70" t="s">
        <v>1029</v>
      </c>
      <c r="K112" s="30"/>
      <c r="L112" s="70" t="str">
        <f t="shared" si="6"/>
        <v>RETAIL STORE NOC - 139</v>
      </c>
      <c r="M112" s="28" t="s">
        <v>1336</v>
      </c>
      <c r="N112" s="87"/>
      <c r="O112" s="30"/>
    </row>
    <row r="113" spans="1:15" x14ac:dyDescent="0.2">
      <c r="A113" s="86">
        <f t="shared" si="4"/>
        <v>111</v>
      </c>
      <c r="B113" s="114" t="s">
        <v>134</v>
      </c>
      <c r="C113" s="70" t="s">
        <v>10</v>
      </c>
      <c r="D113" s="70" t="s">
        <v>11</v>
      </c>
      <c r="E113" s="115" t="s">
        <v>5</v>
      </c>
      <c r="G113" s="32">
        <v>111</v>
      </c>
      <c r="H113" s="86">
        <v>137</v>
      </c>
      <c r="I113" s="70" t="s">
        <v>1212</v>
      </c>
      <c r="J113" s="70" t="s">
        <v>1029</v>
      </c>
      <c r="K113" s="30"/>
      <c r="L113" s="70" t="str">
        <f t="shared" si="6"/>
        <v>RETAIL TOY SALES - 137</v>
      </c>
      <c r="M113" s="30"/>
      <c r="N113" s="87"/>
      <c r="O113" s="30"/>
    </row>
    <row r="114" spans="1:15" x14ac:dyDescent="0.2">
      <c r="A114" s="86">
        <f t="shared" si="4"/>
        <v>112</v>
      </c>
      <c r="B114" s="114" t="s">
        <v>135</v>
      </c>
      <c r="C114" s="70" t="s">
        <v>10</v>
      </c>
      <c r="D114" s="70" t="s">
        <v>11</v>
      </c>
      <c r="E114" s="115" t="s">
        <v>5</v>
      </c>
      <c r="G114" s="32">
        <v>112</v>
      </c>
      <c r="H114" s="86">
        <v>69</v>
      </c>
      <c r="I114" s="30" t="s">
        <v>1110</v>
      </c>
      <c r="J114" s="30" t="s">
        <v>1025</v>
      </c>
      <c r="K114" s="30" t="s">
        <v>1026</v>
      </c>
      <c r="L114" s="30" t="str">
        <f t="shared" si="6"/>
        <v>RUBBER STAMP BUSINESS - 69</v>
      </c>
      <c r="M114" s="30"/>
      <c r="N114" s="87"/>
      <c r="O114" s="30"/>
    </row>
    <row r="115" spans="1:15" x14ac:dyDescent="0.2">
      <c r="A115" s="86">
        <f t="shared" si="4"/>
        <v>113</v>
      </c>
      <c r="B115" s="114" t="s">
        <v>136</v>
      </c>
      <c r="C115" s="70" t="s">
        <v>10</v>
      </c>
      <c r="D115" s="70" t="s">
        <v>11</v>
      </c>
      <c r="E115" s="115" t="s">
        <v>5</v>
      </c>
      <c r="G115" s="32">
        <v>113</v>
      </c>
      <c r="H115" s="107">
        <v>127</v>
      </c>
      <c r="I115" s="30" t="s">
        <v>1199</v>
      </c>
      <c r="J115" s="30" t="s">
        <v>1029</v>
      </c>
      <c r="K115" s="30"/>
      <c r="L115" s="30" t="str">
        <f t="shared" si="6"/>
        <v>SCRAP BOOKING - 127</v>
      </c>
      <c r="M115" s="30"/>
      <c r="N115" s="87"/>
      <c r="O115" s="30"/>
    </row>
    <row r="116" spans="1:15" x14ac:dyDescent="0.2">
      <c r="A116" s="86">
        <f t="shared" si="4"/>
        <v>114</v>
      </c>
      <c r="B116" s="114" t="s">
        <v>137</v>
      </c>
      <c r="C116" s="70" t="s">
        <v>10</v>
      </c>
      <c r="D116" s="70" t="s">
        <v>11</v>
      </c>
      <c r="E116" s="115" t="s">
        <v>5</v>
      </c>
      <c r="G116" s="32">
        <v>114</v>
      </c>
      <c r="H116" s="86">
        <v>51</v>
      </c>
      <c r="I116" s="30" t="s">
        <v>1091</v>
      </c>
      <c r="J116" s="30" t="s">
        <v>1025</v>
      </c>
      <c r="K116" s="30" t="s">
        <v>1026</v>
      </c>
      <c r="L116" s="30" t="str">
        <f t="shared" si="6"/>
        <v>SECRETARIAL SERVICE - 51</v>
      </c>
      <c r="M116" s="30"/>
      <c r="N116" s="87"/>
      <c r="O116" s="30"/>
    </row>
    <row r="117" spans="1:15" x14ac:dyDescent="0.2">
      <c r="A117" s="86">
        <f t="shared" si="4"/>
        <v>115</v>
      </c>
      <c r="B117" s="114" t="s">
        <v>138</v>
      </c>
      <c r="C117" s="70" t="s">
        <v>10</v>
      </c>
      <c r="D117" s="70" t="s">
        <v>11</v>
      </c>
      <c r="E117" s="115" t="s">
        <v>5</v>
      </c>
      <c r="G117" s="32">
        <v>115</v>
      </c>
      <c r="H117" s="107">
        <v>128</v>
      </c>
      <c r="I117" s="30" t="s">
        <v>1196</v>
      </c>
      <c r="J117" s="30" t="s">
        <v>1029</v>
      </c>
      <c r="K117" s="30"/>
      <c r="L117" s="30" t="str">
        <f t="shared" si="6"/>
        <v>SEED SALES - 128</v>
      </c>
      <c r="M117" s="30"/>
      <c r="N117" s="87"/>
      <c r="O117" s="30"/>
    </row>
    <row r="118" spans="1:15" x14ac:dyDescent="0.2">
      <c r="A118" s="86">
        <f t="shared" si="4"/>
        <v>116</v>
      </c>
      <c r="B118" s="114" t="s">
        <v>139</v>
      </c>
      <c r="C118" s="70" t="s">
        <v>10</v>
      </c>
      <c r="D118" s="70" t="s">
        <v>11</v>
      </c>
      <c r="E118" s="115" t="s">
        <v>5</v>
      </c>
      <c r="G118" s="32">
        <v>116</v>
      </c>
      <c r="H118" s="86">
        <v>52</v>
      </c>
      <c r="I118" s="30" t="s">
        <v>1092</v>
      </c>
      <c r="J118" s="30" t="s">
        <v>1030</v>
      </c>
      <c r="K118" s="30" t="s">
        <v>1026</v>
      </c>
      <c r="L118" s="30" t="str">
        <f t="shared" si="6"/>
        <v>SHOE REPAIR - 52</v>
      </c>
      <c r="M118" s="30"/>
      <c r="N118" s="87"/>
      <c r="O118" s="30"/>
    </row>
    <row r="119" spans="1:15" x14ac:dyDescent="0.2">
      <c r="A119" s="86">
        <f t="shared" si="4"/>
        <v>117</v>
      </c>
      <c r="B119" s="114" t="s">
        <v>140</v>
      </c>
      <c r="C119" s="70" t="s">
        <v>10</v>
      </c>
      <c r="D119" s="70" t="s">
        <v>11</v>
      </c>
      <c r="E119" s="115" t="s">
        <v>5</v>
      </c>
      <c r="G119" s="32">
        <v>117</v>
      </c>
      <c r="H119" s="86">
        <v>118</v>
      </c>
      <c r="I119" s="30" t="s">
        <v>1046</v>
      </c>
      <c r="J119" s="30" t="s">
        <v>1029</v>
      </c>
      <c r="K119" s="30" t="s">
        <v>1026</v>
      </c>
      <c r="L119" s="30" t="str">
        <f t="shared" si="6"/>
        <v>SIGN PAINTING - 118</v>
      </c>
      <c r="M119" s="30"/>
      <c r="N119" s="87"/>
      <c r="O119" s="30"/>
    </row>
    <row r="120" spans="1:15" x14ac:dyDescent="0.2">
      <c r="A120" s="86">
        <f t="shared" si="4"/>
        <v>118</v>
      </c>
      <c r="B120" s="114" t="s">
        <v>141</v>
      </c>
      <c r="C120" s="70" t="s">
        <v>10</v>
      </c>
      <c r="D120" s="70" t="s">
        <v>11</v>
      </c>
      <c r="E120" s="115" t="s">
        <v>5</v>
      </c>
      <c r="G120" s="32">
        <v>118</v>
      </c>
      <c r="H120" s="86">
        <v>53</v>
      </c>
      <c r="I120" s="30" t="s">
        <v>1093</v>
      </c>
      <c r="J120" s="28" t="str">
        <f>IF('HBI Rater'!$G$7="NY","A","B")</f>
        <v>B</v>
      </c>
      <c r="K120" s="30" t="s">
        <v>1026</v>
      </c>
      <c r="L120" s="30" t="str">
        <f t="shared" si="6"/>
        <v>STATIONERY - 53</v>
      </c>
      <c r="M120" s="30"/>
      <c r="N120" s="87"/>
      <c r="O120" s="30"/>
    </row>
    <row r="121" spans="1:15" x14ac:dyDescent="0.2">
      <c r="A121" s="86">
        <f t="shared" si="4"/>
        <v>119</v>
      </c>
      <c r="B121" s="114" t="s">
        <v>142</v>
      </c>
      <c r="C121" s="70" t="s">
        <v>10</v>
      </c>
      <c r="D121" s="70" t="s">
        <v>11</v>
      </c>
      <c r="E121" s="115" t="s">
        <v>5</v>
      </c>
      <c r="G121" s="32">
        <v>119</v>
      </c>
      <c r="H121" s="86">
        <v>119</v>
      </c>
      <c r="I121" s="30" t="s">
        <v>1047</v>
      </c>
      <c r="J121" s="28" t="str">
        <f>IF('HBI Rater'!$G$7="NY","A","B")</f>
        <v>B</v>
      </c>
      <c r="K121" s="30" t="s">
        <v>1026</v>
      </c>
      <c r="L121" s="30" t="str">
        <f t="shared" si="6"/>
        <v>STENCILING - 119</v>
      </c>
      <c r="M121" s="30"/>
      <c r="N121" s="87"/>
      <c r="O121" s="30"/>
    </row>
    <row r="122" spans="1:15" x14ac:dyDescent="0.2">
      <c r="A122" s="86">
        <f t="shared" si="4"/>
        <v>120</v>
      </c>
      <c r="B122" s="114" t="s">
        <v>143</v>
      </c>
      <c r="C122" s="70" t="s">
        <v>10</v>
      </c>
      <c r="D122" s="70" t="s">
        <v>11</v>
      </c>
      <c r="E122" s="115" t="s">
        <v>5</v>
      </c>
      <c r="G122" s="32">
        <v>120</v>
      </c>
      <c r="H122" s="86">
        <v>54</v>
      </c>
      <c r="I122" s="30" t="s">
        <v>1094</v>
      </c>
      <c r="J122" s="30" t="s">
        <v>1029</v>
      </c>
      <c r="K122" s="30" t="s">
        <v>1026</v>
      </c>
      <c r="L122" s="30" t="str">
        <f t="shared" si="6"/>
        <v>TAILORING, ALTERATIONS, SEAMSTRESSES - 54</v>
      </c>
      <c r="M122" s="30"/>
      <c r="N122" s="87"/>
      <c r="O122" s="30"/>
    </row>
    <row r="123" spans="1:15" x14ac:dyDescent="0.2">
      <c r="A123" s="86">
        <f t="shared" si="4"/>
        <v>121</v>
      </c>
      <c r="B123" s="114" t="s">
        <v>144</v>
      </c>
      <c r="C123" s="70" t="s">
        <v>10</v>
      </c>
      <c r="D123" s="70" t="s">
        <v>11</v>
      </c>
      <c r="E123" s="115" t="s">
        <v>5</v>
      </c>
      <c r="G123" s="32">
        <v>121</v>
      </c>
      <c r="H123" s="86">
        <v>120</v>
      </c>
      <c r="I123" s="30" t="s">
        <v>1049</v>
      </c>
      <c r="J123" s="30" t="s">
        <v>1025</v>
      </c>
      <c r="K123" s="30" t="s">
        <v>1026</v>
      </c>
      <c r="L123" s="30" t="str">
        <f t="shared" si="6"/>
        <v>TAX PREPERATION - 120</v>
      </c>
      <c r="M123" s="30"/>
      <c r="N123" s="87"/>
      <c r="O123" s="30"/>
    </row>
    <row r="124" spans="1:15" x14ac:dyDescent="0.2">
      <c r="A124" s="86">
        <f t="shared" si="4"/>
        <v>122</v>
      </c>
      <c r="B124" s="114" t="s">
        <v>145</v>
      </c>
      <c r="C124" s="70" t="s">
        <v>10</v>
      </c>
      <c r="D124" s="70" t="s">
        <v>11</v>
      </c>
      <c r="E124" s="115" t="s">
        <v>5</v>
      </c>
      <c r="G124" s="32">
        <v>122</v>
      </c>
      <c r="H124" s="86">
        <v>98</v>
      </c>
      <c r="I124" s="30" t="s">
        <v>1141</v>
      </c>
      <c r="J124" s="30" t="s">
        <v>1025</v>
      </c>
      <c r="K124" s="30" t="s">
        <v>1026</v>
      </c>
      <c r="L124" s="30" t="str">
        <f t="shared" si="6"/>
        <v>TAXIDERMIST - 98</v>
      </c>
      <c r="M124" s="30"/>
      <c r="N124" s="87"/>
      <c r="O124" s="30"/>
    </row>
    <row r="125" spans="1:15" x14ac:dyDescent="0.2">
      <c r="A125" s="86">
        <f t="shared" si="4"/>
        <v>123</v>
      </c>
      <c r="B125" s="114" t="s">
        <v>146</v>
      </c>
      <c r="C125" s="70" t="s">
        <v>10</v>
      </c>
      <c r="D125" s="70" t="s">
        <v>11</v>
      </c>
      <c r="E125" s="115" t="s">
        <v>5</v>
      </c>
      <c r="G125" s="32">
        <v>123</v>
      </c>
      <c r="H125" s="86">
        <v>70</v>
      </c>
      <c r="I125" s="30" t="s">
        <v>1112</v>
      </c>
      <c r="J125" s="30" t="s">
        <v>1030</v>
      </c>
      <c r="K125" s="30">
        <v>4</v>
      </c>
      <c r="L125" s="30" t="str">
        <f t="shared" si="6"/>
        <v>TEACHERS/TUTORS EXCEPT SPORTS, PHYSICAL EDUCATION, INDUSTRIAL OR MARTIAL ARTS - 70</v>
      </c>
      <c r="M125" s="30"/>
      <c r="N125" s="87"/>
      <c r="O125" s="30"/>
    </row>
    <row r="126" spans="1:15" x14ac:dyDescent="0.2">
      <c r="A126" s="86">
        <f t="shared" si="4"/>
        <v>124</v>
      </c>
      <c r="B126" s="114" t="s">
        <v>147</v>
      </c>
      <c r="C126" s="70" t="s">
        <v>10</v>
      </c>
      <c r="D126" s="70" t="s">
        <v>11</v>
      </c>
      <c r="E126" s="115" t="s">
        <v>5</v>
      </c>
      <c r="G126" s="32">
        <v>124</v>
      </c>
      <c r="H126" s="86">
        <v>55</v>
      </c>
      <c r="I126" s="30" t="s">
        <v>1095</v>
      </c>
      <c r="J126" s="30" t="s">
        <v>1025</v>
      </c>
      <c r="K126" s="30" t="s">
        <v>1026</v>
      </c>
      <c r="L126" s="30" t="str">
        <f t="shared" si="6"/>
        <v>TELEMARKETING, TELEPHONE SOLICITATION - 55</v>
      </c>
      <c r="M126" s="30"/>
      <c r="N126" s="87"/>
      <c r="O126" s="30"/>
    </row>
    <row r="127" spans="1:15" x14ac:dyDescent="0.2">
      <c r="A127" s="86">
        <f t="shared" si="4"/>
        <v>125</v>
      </c>
      <c r="B127" s="114" t="s">
        <v>148</v>
      </c>
      <c r="C127" s="70" t="s">
        <v>10</v>
      </c>
      <c r="D127" s="70" t="s">
        <v>11</v>
      </c>
      <c r="E127" s="115" t="s">
        <v>5</v>
      </c>
      <c r="G127" s="32">
        <v>125</v>
      </c>
      <c r="H127" s="86">
        <v>85</v>
      </c>
      <c r="I127" s="30" t="s">
        <v>1128</v>
      </c>
      <c r="J127" s="30" t="s">
        <v>1025</v>
      </c>
      <c r="K127" s="30" t="s">
        <v>1026</v>
      </c>
      <c r="L127" s="30" t="str">
        <f t="shared" si="6"/>
        <v>TELEPHONE ANSWERING SERVICE/VOICEMAIL - 85</v>
      </c>
      <c r="M127" s="30"/>
      <c r="N127" s="87"/>
      <c r="O127" s="30"/>
    </row>
    <row r="128" spans="1:15" x14ac:dyDescent="0.2">
      <c r="A128" s="86">
        <f t="shared" si="4"/>
        <v>126</v>
      </c>
      <c r="B128" s="114" t="s">
        <v>149</v>
      </c>
      <c r="C128" s="70" t="s">
        <v>10</v>
      </c>
      <c r="D128" s="70" t="s">
        <v>11</v>
      </c>
      <c r="E128" s="115" t="s">
        <v>5</v>
      </c>
      <c r="G128" s="32">
        <v>126</v>
      </c>
      <c r="H128" s="86">
        <v>86</v>
      </c>
      <c r="I128" s="30" t="s">
        <v>1129</v>
      </c>
      <c r="J128" s="30" t="s">
        <v>1030</v>
      </c>
      <c r="K128" s="30" t="s">
        <v>1026</v>
      </c>
      <c r="L128" s="30" t="str">
        <f t="shared" si="6"/>
        <v>TONER CARTRIDGE RECHARGING - 86</v>
      </c>
      <c r="M128" s="30"/>
      <c r="N128" s="87"/>
      <c r="O128" s="30"/>
    </row>
    <row r="129" spans="1:15" x14ac:dyDescent="0.2">
      <c r="A129" s="86">
        <f t="shared" si="4"/>
        <v>127</v>
      </c>
      <c r="B129" s="114" t="s">
        <v>150</v>
      </c>
      <c r="C129" s="70" t="s">
        <v>10</v>
      </c>
      <c r="D129" s="70" t="s">
        <v>11</v>
      </c>
      <c r="E129" s="115" t="s">
        <v>5</v>
      </c>
      <c r="G129" s="32">
        <v>127</v>
      </c>
      <c r="H129" s="86">
        <v>56</v>
      </c>
      <c r="I129" s="30" t="s">
        <v>1096</v>
      </c>
      <c r="J129" s="30" t="s">
        <v>1025</v>
      </c>
      <c r="K129" s="30" t="s">
        <v>1026</v>
      </c>
      <c r="L129" s="30" t="str">
        <f t="shared" si="6"/>
        <v>TRANSCRIBING, COURT REPORTERS - 56</v>
      </c>
      <c r="M129" s="30"/>
      <c r="N129" s="87"/>
      <c r="O129" s="30"/>
    </row>
    <row r="130" spans="1:15" x14ac:dyDescent="0.2">
      <c r="A130" s="86">
        <f t="shared" si="4"/>
        <v>128</v>
      </c>
      <c r="B130" s="114" t="s">
        <v>151</v>
      </c>
      <c r="C130" s="70" t="s">
        <v>10</v>
      </c>
      <c r="D130" s="70" t="s">
        <v>11</v>
      </c>
      <c r="E130" s="115" t="s">
        <v>5</v>
      </c>
      <c r="G130" s="32">
        <v>128</v>
      </c>
      <c r="H130" s="86">
        <v>87</v>
      </c>
      <c r="I130" s="30" t="s">
        <v>1130</v>
      </c>
      <c r="J130" s="30" t="s">
        <v>1025</v>
      </c>
      <c r="K130" s="30" t="s">
        <v>1026</v>
      </c>
      <c r="L130" s="30" t="str">
        <f t="shared" si="6"/>
        <v>TRANSLATOR - 87</v>
      </c>
      <c r="M130" s="30"/>
      <c r="N130" s="87"/>
      <c r="O130" s="30"/>
    </row>
    <row r="131" spans="1:15" x14ac:dyDescent="0.2">
      <c r="A131" s="86">
        <f t="shared" si="4"/>
        <v>129</v>
      </c>
      <c r="B131" s="114" t="s">
        <v>152</v>
      </c>
      <c r="C131" s="70" t="s">
        <v>10</v>
      </c>
      <c r="D131" s="70" t="s">
        <v>11</v>
      </c>
      <c r="E131" s="115" t="s">
        <v>5</v>
      </c>
      <c r="G131" s="32">
        <v>129</v>
      </c>
      <c r="H131" s="86">
        <v>105</v>
      </c>
      <c r="I131" s="30" t="s">
        <v>1033</v>
      </c>
      <c r="J131" s="30" t="s">
        <v>1025</v>
      </c>
      <c r="K131" s="30"/>
      <c r="L131" s="30" t="str">
        <f t="shared" si="6"/>
        <v>TRAVEL AGENT - 105</v>
      </c>
      <c r="M131" s="30"/>
      <c r="N131" s="87"/>
      <c r="O131" s="30"/>
    </row>
    <row r="132" spans="1:15" x14ac:dyDescent="0.2">
      <c r="A132" s="86">
        <f t="shared" ref="A132:A195" si="7">A131+1</f>
        <v>130</v>
      </c>
      <c r="B132" s="114" t="s">
        <v>153</v>
      </c>
      <c r="C132" s="70" t="s">
        <v>10</v>
      </c>
      <c r="D132" s="70" t="s">
        <v>11</v>
      </c>
      <c r="E132" s="115" t="s">
        <v>5</v>
      </c>
      <c r="G132" s="32">
        <v>130</v>
      </c>
      <c r="H132" s="86">
        <v>57</v>
      </c>
      <c r="I132" s="30" t="s">
        <v>1097</v>
      </c>
      <c r="J132" s="30" t="s">
        <v>1029</v>
      </c>
      <c r="K132" s="30" t="s">
        <v>1026</v>
      </c>
      <c r="L132" s="30" t="str">
        <f t="shared" si="6"/>
        <v>TROPHY SALES - 57</v>
      </c>
      <c r="M132" s="30"/>
      <c r="N132" s="87"/>
      <c r="O132" s="30"/>
    </row>
    <row r="133" spans="1:15" x14ac:dyDescent="0.2">
      <c r="A133" s="86">
        <f t="shared" si="7"/>
        <v>131</v>
      </c>
      <c r="B133" s="114" t="s">
        <v>154</v>
      </c>
      <c r="C133" s="70" t="s">
        <v>10</v>
      </c>
      <c r="D133" s="70" t="s">
        <v>11</v>
      </c>
      <c r="E133" s="115" t="s">
        <v>5</v>
      </c>
      <c r="G133" s="109">
        <v>131</v>
      </c>
      <c r="H133" s="86">
        <v>99</v>
      </c>
      <c r="I133" s="30" t="s">
        <v>1142</v>
      </c>
      <c r="J133" s="30" t="s">
        <v>1030</v>
      </c>
      <c r="K133" s="30" t="s">
        <v>1026</v>
      </c>
      <c r="L133" s="30" t="str">
        <f t="shared" si="6"/>
        <v>TV/VCR REPAIR - 99</v>
      </c>
      <c r="M133" s="30"/>
      <c r="N133" s="87"/>
      <c r="O133" s="30"/>
    </row>
    <row r="134" spans="1:15" x14ac:dyDescent="0.2">
      <c r="A134" s="86">
        <f t="shared" si="7"/>
        <v>132</v>
      </c>
      <c r="B134" s="114" t="s">
        <v>155</v>
      </c>
      <c r="C134" s="70" t="s">
        <v>156</v>
      </c>
      <c r="D134" s="70" t="s">
        <v>1188</v>
      </c>
      <c r="E134" s="115" t="s">
        <v>8</v>
      </c>
      <c r="G134" s="32">
        <v>132</v>
      </c>
      <c r="H134" s="107">
        <v>148</v>
      </c>
      <c r="I134" s="70" t="s">
        <v>1259</v>
      </c>
      <c r="J134" s="70" t="s">
        <v>1030</v>
      </c>
      <c r="K134" s="30"/>
      <c r="L134" s="30" t="str">
        <f t="shared" si="6"/>
        <v>UNMANNED AIRCRAFT OPERATIONS - 148</v>
      </c>
      <c r="M134" s="30"/>
      <c r="N134" s="87"/>
      <c r="O134" s="30"/>
    </row>
    <row r="135" spans="1:15" x14ac:dyDescent="0.2">
      <c r="A135" s="86">
        <f t="shared" si="7"/>
        <v>133</v>
      </c>
      <c r="B135" s="114" t="s">
        <v>157</v>
      </c>
      <c r="C135" s="70" t="s">
        <v>156</v>
      </c>
      <c r="D135" s="70" t="s">
        <v>1188</v>
      </c>
      <c r="E135" s="115" t="s">
        <v>5</v>
      </c>
      <c r="G135" s="32">
        <v>133</v>
      </c>
      <c r="H135" s="86">
        <v>100</v>
      </c>
      <c r="I135" s="30" t="s">
        <v>1028</v>
      </c>
      <c r="J135" s="30" t="s">
        <v>1029</v>
      </c>
      <c r="K135" s="30" t="s">
        <v>1026</v>
      </c>
      <c r="L135" s="30" t="str">
        <f t="shared" si="6"/>
        <v>UPHOLSTERER - 100</v>
      </c>
      <c r="M135" s="30"/>
      <c r="N135" s="87"/>
      <c r="O135" s="30"/>
    </row>
    <row r="136" spans="1:15" x14ac:dyDescent="0.2">
      <c r="A136" s="86">
        <f t="shared" si="7"/>
        <v>134</v>
      </c>
      <c r="B136" s="114" t="s">
        <v>158</v>
      </c>
      <c r="C136" s="70" t="s">
        <v>156</v>
      </c>
      <c r="D136" s="70" t="s">
        <v>1188</v>
      </c>
      <c r="E136" s="115" t="s">
        <v>8</v>
      </c>
      <c r="G136" s="32">
        <v>134</v>
      </c>
      <c r="H136" s="86">
        <v>88</v>
      </c>
      <c r="I136" s="30" t="s">
        <v>1131</v>
      </c>
      <c r="J136" s="30" t="s">
        <v>1029</v>
      </c>
      <c r="K136" s="30" t="s">
        <v>1026</v>
      </c>
      <c r="L136" s="30" t="str">
        <f t="shared" si="6"/>
        <v>VIDEO &amp; MUSIC SALES/RENTAL - 88</v>
      </c>
      <c r="M136" s="30"/>
      <c r="N136" s="87"/>
      <c r="O136" s="30"/>
    </row>
    <row r="137" spans="1:15" x14ac:dyDescent="0.2">
      <c r="A137" s="86">
        <f t="shared" si="7"/>
        <v>135</v>
      </c>
      <c r="B137" s="114" t="s">
        <v>159</v>
      </c>
      <c r="C137" s="70" t="s">
        <v>156</v>
      </c>
      <c r="D137" s="70" t="s">
        <v>1188</v>
      </c>
      <c r="E137" s="115" t="s">
        <v>8</v>
      </c>
      <c r="G137" s="32">
        <v>135</v>
      </c>
      <c r="H137" s="86">
        <v>58</v>
      </c>
      <c r="I137" s="30" t="s">
        <v>1098</v>
      </c>
      <c r="J137" s="30" t="s">
        <v>1029</v>
      </c>
      <c r="K137" s="30" t="s">
        <v>1026</v>
      </c>
      <c r="L137" s="30" t="str">
        <f t="shared" si="6"/>
        <v>VIDEOTAPING, DUBBING, EDITING - 58</v>
      </c>
      <c r="M137" s="30"/>
      <c r="N137" s="87"/>
      <c r="O137" s="30"/>
    </row>
    <row r="138" spans="1:15" x14ac:dyDescent="0.2">
      <c r="A138" s="86">
        <f t="shared" si="7"/>
        <v>136</v>
      </c>
      <c r="B138" s="114" t="s">
        <v>160</v>
      </c>
      <c r="C138" s="70" t="s">
        <v>156</v>
      </c>
      <c r="D138" s="70" t="s">
        <v>1188</v>
      </c>
      <c r="E138" s="115" t="s">
        <v>8</v>
      </c>
      <c r="G138" s="32">
        <v>136</v>
      </c>
      <c r="H138" s="107">
        <v>129</v>
      </c>
      <c r="I138" s="30" t="s">
        <v>1197</v>
      </c>
      <c r="J138" s="30" t="s">
        <v>1029</v>
      </c>
      <c r="K138" s="30"/>
      <c r="L138" s="30" t="str">
        <f t="shared" si="6"/>
        <v>VINYL/LEATHER REPAIR - 129</v>
      </c>
      <c r="M138" s="30"/>
      <c r="N138" s="87"/>
      <c r="O138" s="30"/>
    </row>
    <row r="139" spans="1:15" x14ac:dyDescent="0.2">
      <c r="A139" s="86">
        <f t="shared" si="7"/>
        <v>137</v>
      </c>
      <c r="B139" s="114" t="s">
        <v>161</v>
      </c>
      <c r="C139" s="70" t="s">
        <v>156</v>
      </c>
      <c r="D139" s="70" t="s">
        <v>1188</v>
      </c>
      <c r="E139" s="115" t="s">
        <v>8</v>
      </c>
      <c r="G139" s="32">
        <v>137</v>
      </c>
      <c r="H139" s="107">
        <v>149</v>
      </c>
      <c r="I139" s="30" t="s">
        <v>1239</v>
      </c>
      <c r="J139" s="30" t="s">
        <v>1029</v>
      </c>
      <c r="K139" s="30"/>
      <c r="L139" s="30" t="str">
        <f t="shared" si="6"/>
        <v>VINYL LETTERING - 149</v>
      </c>
      <c r="M139" s="30"/>
      <c r="N139" s="87"/>
      <c r="O139" s="30"/>
    </row>
    <row r="140" spans="1:15" x14ac:dyDescent="0.2">
      <c r="A140" s="86">
        <f t="shared" si="7"/>
        <v>138</v>
      </c>
      <c r="B140" s="114" t="s">
        <v>162</v>
      </c>
      <c r="C140" s="70" t="s">
        <v>156</v>
      </c>
      <c r="D140" s="70" t="s">
        <v>1188</v>
      </c>
      <c r="E140" s="115" t="s">
        <v>8</v>
      </c>
      <c r="G140" s="32">
        <v>138</v>
      </c>
      <c r="H140" s="86">
        <v>121</v>
      </c>
      <c r="I140" s="30" t="s">
        <v>1050</v>
      </c>
      <c r="J140" s="30" t="s">
        <v>1025</v>
      </c>
      <c r="K140" s="30" t="s">
        <v>1026</v>
      </c>
      <c r="L140" s="30" t="str">
        <f t="shared" si="6"/>
        <v>WEBSITE DESIGNER - 121</v>
      </c>
      <c r="M140" s="30"/>
      <c r="N140" s="87"/>
      <c r="O140" s="30"/>
    </row>
    <row r="141" spans="1:15" x14ac:dyDescent="0.2">
      <c r="A141" s="86">
        <f t="shared" si="7"/>
        <v>139</v>
      </c>
      <c r="B141" s="114" t="s">
        <v>163</v>
      </c>
      <c r="C141" s="70" t="s">
        <v>156</v>
      </c>
      <c r="D141" s="70" t="s">
        <v>1188</v>
      </c>
      <c r="E141" s="115" t="s">
        <v>8</v>
      </c>
      <c r="G141" s="32">
        <v>139</v>
      </c>
      <c r="H141" s="86">
        <v>89</v>
      </c>
      <c r="I141" s="30" t="s">
        <v>1132</v>
      </c>
      <c r="J141" s="30" t="s">
        <v>1025</v>
      </c>
      <c r="K141" s="30" t="s">
        <v>1026</v>
      </c>
      <c r="L141" s="30" t="str">
        <f t="shared" si="6"/>
        <v>WEDDING &amp; PARTY PLANNERS - 89</v>
      </c>
      <c r="M141" s="30"/>
      <c r="N141" s="87"/>
      <c r="O141" s="30"/>
    </row>
    <row r="142" spans="1:15" x14ac:dyDescent="0.2">
      <c r="A142" s="86">
        <f t="shared" si="7"/>
        <v>140</v>
      </c>
      <c r="B142" s="114" t="s">
        <v>164</v>
      </c>
      <c r="C142" s="70" t="s">
        <v>156</v>
      </c>
      <c r="D142" s="70" t="s">
        <v>1188</v>
      </c>
      <c r="E142" s="115" t="s">
        <v>8</v>
      </c>
      <c r="G142" s="32">
        <v>140</v>
      </c>
      <c r="H142" s="86">
        <v>59</v>
      </c>
      <c r="I142" s="30" t="s">
        <v>1099</v>
      </c>
      <c r="J142" s="30" t="s">
        <v>1030</v>
      </c>
      <c r="K142" s="30" t="s">
        <v>1026</v>
      </c>
      <c r="L142" s="30" t="str">
        <f t="shared" si="6"/>
        <v>WEDDING CAKE AND/OR COOKIE SALES - 59</v>
      </c>
      <c r="M142" s="30"/>
      <c r="N142" s="87"/>
      <c r="O142" s="30"/>
    </row>
    <row r="143" spans="1:15" x14ac:dyDescent="0.2">
      <c r="A143" s="86">
        <f t="shared" si="7"/>
        <v>141</v>
      </c>
      <c r="B143" s="114" t="s">
        <v>165</v>
      </c>
      <c r="C143" s="70" t="s">
        <v>156</v>
      </c>
      <c r="D143" s="70" t="s">
        <v>1188</v>
      </c>
      <c r="E143" s="115" t="s">
        <v>8</v>
      </c>
      <c r="G143" s="32">
        <v>141</v>
      </c>
      <c r="H143" s="86">
        <v>90</v>
      </c>
      <c r="I143" s="30" t="s">
        <v>1134</v>
      </c>
      <c r="J143" s="30" t="s">
        <v>1029</v>
      </c>
      <c r="K143" s="30" t="s">
        <v>1026</v>
      </c>
      <c r="L143" s="30" t="str">
        <f t="shared" si="6"/>
        <v>WINDSHIELD REPAIR - 90</v>
      </c>
      <c r="M143" s="30"/>
      <c r="N143" s="87"/>
      <c r="O143" s="30"/>
    </row>
    <row r="144" spans="1:15" x14ac:dyDescent="0.2">
      <c r="A144" s="86">
        <f t="shared" si="7"/>
        <v>142</v>
      </c>
      <c r="B144" s="114" t="s">
        <v>166</v>
      </c>
      <c r="C144" s="70" t="s">
        <v>156</v>
      </c>
      <c r="D144" s="70" t="s">
        <v>1188</v>
      </c>
      <c r="E144" s="115" t="s">
        <v>8</v>
      </c>
      <c r="G144" s="32">
        <v>142</v>
      </c>
      <c r="H144" s="86">
        <v>60</v>
      </c>
      <c r="I144" s="30" t="s">
        <v>1101</v>
      </c>
      <c r="J144" s="30" t="s">
        <v>1029</v>
      </c>
      <c r="K144" s="30" t="s">
        <v>1026</v>
      </c>
      <c r="L144" s="30" t="str">
        <f t="shared" si="6"/>
        <v>WOOD PRODUCTS EXCLUDING TOYS AND FURNITURE MANUFACTURING - 60</v>
      </c>
      <c r="M144" s="30"/>
      <c r="N144" s="87"/>
      <c r="O144" s="30"/>
    </row>
    <row r="145" spans="1:15" x14ac:dyDescent="0.2">
      <c r="A145" s="86">
        <f t="shared" si="7"/>
        <v>143</v>
      </c>
      <c r="B145" s="114" t="s">
        <v>167</v>
      </c>
      <c r="C145" s="70" t="s">
        <v>156</v>
      </c>
      <c r="D145" s="70" t="s">
        <v>1188</v>
      </c>
      <c r="E145" s="115" t="s">
        <v>8</v>
      </c>
      <c r="G145" s="32">
        <v>143</v>
      </c>
      <c r="H145" s="86">
        <v>61</v>
      </c>
      <c r="I145" s="30" t="s">
        <v>1102</v>
      </c>
      <c r="J145" s="30" t="s">
        <v>1025</v>
      </c>
      <c r="K145" s="30" t="s">
        <v>1026</v>
      </c>
      <c r="L145" s="30" t="str">
        <f t="shared" si="6"/>
        <v>WORD PROCESSING - 61</v>
      </c>
      <c r="M145" s="30"/>
      <c r="N145" s="87"/>
      <c r="O145" s="30"/>
    </row>
    <row r="146" spans="1:15" x14ac:dyDescent="0.2">
      <c r="A146" s="86">
        <f t="shared" si="7"/>
        <v>144</v>
      </c>
      <c r="B146" s="114" t="s">
        <v>168</v>
      </c>
      <c r="C146" s="70" t="s">
        <v>156</v>
      </c>
      <c r="D146" s="70" t="s">
        <v>1188</v>
      </c>
      <c r="E146" s="115" t="s">
        <v>8</v>
      </c>
      <c r="G146" s="32">
        <v>144</v>
      </c>
      <c r="H146" s="86">
        <v>138</v>
      </c>
      <c r="I146" s="70" t="s">
        <v>1213</v>
      </c>
      <c r="J146" s="70" t="s">
        <v>1030</v>
      </c>
      <c r="K146" s="30"/>
      <c r="L146" s="30" t="str">
        <f t="shared" si="6"/>
        <v>WOODEN FURNITURE CRAFTERS - 138</v>
      </c>
      <c r="M146" s="30"/>
      <c r="N146" s="87"/>
    </row>
    <row r="147" spans="1:15" ht="13.5" thickBot="1" x14ac:dyDescent="0.25">
      <c r="A147" s="86">
        <f t="shared" si="7"/>
        <v>145</v>
      </c>
      <c r="B147" s="114" t="s">
        <v>169</v>
      </c>
      <c r="C147" s="70" t="s">
        <v>156</v>
      </c>
      <c r="D147" s="70" t="s">
        <v>1188</v>
      </c>
      <c r="E147" s="115" t="s">
        <v>8</v>
      </c>
      <c r="G147" s="32">
        <v>145</v>
      </c>
      <c r="H147" s="90">
        <v>62</v>
      </c>
      <c r="I147" s="110" t="s">
        <v>1103</v>
      </c>
      <c r="J147" s="29" t="str">
        <f>IF('HBI Rater'!$G$7="NY","B","A")</f>
        <v>A</v>
      </c>
      <c r="K147" s="110" t="s">
        <v>1026</v>
      </c>
      <c r="L147" s="110" t="str">
        <f t="shared" si="6"/>
        <v>WRITERS/AUTHORS - 62</v>
      </c>
      <c r="M147" s="110"/>
      <c r="N147" s="111"/>
    </row>
    <row r="148" spans="1:15" x14ac:dyDescent="0.2">
      <c r="A148" s="86">
        <f t="shared" si="7"/>
        <v>146</v>
      </c>
      <c r="B148" s="114" t="s">
        <v>170</v>
      </c>
      <c r="C148" s="70" t="s">
        <v>156</v>
      </c>
      <c r="D148" s="70" t="s">
        <v>1188</v>
      </c>
      <c r="E148" s="115" t="s">
        <v>8</v>
      </c>
      <c r="H148" s="30"/>
      <c r="I148" s="30"/>
      <c r="J148" s="28"/>
      <c r="K148" s="30"/>
      <c r="L148" s="30"/>
      <c r="M148" s="30"/>
      <c r="N148" s="30"/>
    </row>
    <row r="149" spans="1:15" x14ac:dyDescent="0.2">
      <c r="A149" s="86">
        <f t="shared" si="7"/>
        <v>147</v>
      </c>
      <c r="B149" s="114" t="s">
        <v>171</v>
      </c>
      <c r="C149" s="70" t="s">
        <v>156</v>
      </c>
      <c r="D149" s="70" t="s">
        <v>1188</v>
      </c>
      <c r="E149" s="115" t="s">
        <v>8</v>
      </c>
      <c r="H149" s="30"/>
      <c r="I149" s="31"/>
      <c r="J149" s="28"/>
      <c r="K149" s="30"/>
      <c r="L149" s="30"/>
      <c r="M149" s="30"/>
      <c r="N149" s="30"/>
    </row>
    <row r="150" spans="1:15" x14ac:dyDescent="0.2">
      <c r="A150" s="86">
        <f t="shared" si="7"/>
        <v>148</v>
      </c>
      <c r="B150" s="114" t="s">
        <v>172</v>
      </c>
      <c r="C150" s="70" t="s">
        <v>156</v>
      </c>
      <c r="D150" s="70" t="s">
        <v>1188</v>
      </c>
      <c r="E150" s="115" t="s">
        <v>8</v>
      </c>
      <c r="H150" s="30"/>
      <c r="I150" s="30"/>
      <c r="J150" s="30"/>
      <c r="K150" s="30"/>
      <c r="L150" s="30"/>
      <c r="M150" s="30"/>
      <c r="N150" s="30"/>
    </row>
    <row r="151" spans="1:15" x14ac:dyDescent="0.2">
      <c r="A151" s="86">
        <f t="shared" si="7"/>
        <v>149</v>
      </c>
      <c r="B151" s="114" t="s">
        <v>173</v>
      </c>
      <c r="C151" s="70" t="s">
        <v>156</v>
      </c>
      <c r="D151" s="70" t="s">
        <v>1188</v>
      </c>
      <c r="E151" s="115" t="s">
        <v>8</v>
      </c>
      <c r="I151" s="30"/>
      <c r="J151" s="70"/>
      <c r="K151" s="30"/>
      <c r="L151" s="30"/>
      <c r="M151" s="30"/>
      <c r="N151" s="30"/>
    </row>
    <row r="152" spans="1:15" x14ac:dyDescent="0.2">
      <c r="A152" s="86">
        <f t="shared" si="7"/>
        <v>150</v>
      </c>
      <c r="B152" s="114" t="s">
        <v>174</v>
      </c>
      <c r="C152" s="70" t="s">
        <v>156</v>
      </c>
      <c r="D152" s="70" t="s">
        <v>1188</v>
      </c>
      <c r="E152" s="115" t="s">
        <v>8</v>
      </c>
      <c r="I152" s="70"/>
      <c r="J152" s="70"/>
      <c r="K152" s="30"/>
    </row>
    <row r="153" spans="1:15" x14ac:dyDescent="0.2">
      <c r="A153" s="86">
        <f t="shared" si="7"/>
        <v>151</v>
      </c>
      <c r="B153" s="114" t="s">
        <v>175</v>
      </c>
      <c r="C153" s="70" t="s">
        <v>156</v>
      </c>
      <c r="D153" s="70" t="s">
        <v>1188</v>
      </c>
      <c r="E153" s="115" t="s">
        <v>8</v>
      </c>
      <c r="I153" s="70"/>
      <c r="J153" s="70"/>
      <c r="K153" s="30"/>
      <c r="L153" s="30"/>
      <c r="M153" s="30"/>
      <c r="N153" s="30"/>
    </row>
    <row r="154" spans="1:15" x14ac:dyDescent="0.2">
      <c r="A154" s="86">
        <f t="shared" si="7"/>
        <v>152</v>
      </c>
      <c r="B154" s="114" t="s">
        <v>176</v>
      </c>
      <c r="C154" s="70" t="s">
        <v>156</v>
      </c>
      <c r="D154" s="70" t="s">
        <v>1188</v>
      </c>
      <c r="E154" s="115" t="s">
        <v>8</v>
      </c>
      <c r="I154" s="70"/>
      <c r="J154" s="70"/>
      <c r="K154" s="30"/>
      <c r="L154" s="30"/>
      <c r="M154" s="30"/>
      <c r="N154" s="30"/>
    </row>
    <row r="155" spans="1:15" x14ac:dyDescent="0.2">
      <c r="A155" s="86">
        <f t="shared" si="7"/>
        <v>153</v>
      </c>
      <c r="B155" s="114" t="s">
        <v>177</v>
      </c>
      <c r="C155" s="70" t="s">
        <v>156</v>
      </c>
      <c r="D155" s="70" t="s">
        <v>1188</v>
      </c>
      <c r="E155" s="115" t="s">
        <v>8</v>
      </c>
      <c r="I155" s="70"/>
      <c r="J155" s="70"/>
      <c r="K155" s="30"/>
      <c r="L155" s="30"/>
      <c r="M155" s="30"/>
      <c r="N155" s="30"/>
    </row>
    <row r="156" spans="1:15" x14ac:dyDescent="0.2">
      <c r="A156" s="86">
        <f t="shared" si="7"/>
        <v>154</v>
      </c>
      <c r="B156" s="114" t="s">
        <v>178</v>
      </c>
      <c r="C156" s="70" t="s">
        <v>156</v>
      </c>
      <c r="D156" s="70" t="s">
        <v>1188</v>
      </c>
      <c r="E156" s="115" t="s">
        <v>8</v>
      </c>
      <c r="I156" s="70"/>
      <c r="J156" s="70"/>
      <c r="K156" s="30"/>
      <c r="L156" s="30"/>
      <c r="M156" s="30"/>
      <c r="N156" s="30"/>
    </row>
    <row r="157" spans="1:15" x14ac:dyDescent="0.2">
      <c r="A157" s="86">
        <f t="shared" si="7"/>
        <v>155</v>
      </c>
      <c r="B157" s="114" t="s">
        <v>179</v>
      </c>
      <c r="C157" s="70" t="s">
        <v>156</v>
      </c>
      <c r="D157" s="70" t="s">
        <v>1188</v>
      </c>
      <c r="E157" s="115" t="s">
        <v>8</v>
      </c>
      <c r="I157" s="70"/>
      <c r="J157" s="70"/>
      <c r="K157" s="30"/>
      <c r="L157" s="30"/>
      <c r="M157" s="30"/>
      <c r="N157" s="30"/>
    </row>
    <row r="158" spans="1:15" x14ac:dyDescent="0.2">
      <c r="A158" s="86">
        <f t="shared" si="7"/>
        <v>156</v>
      </c>
      <c r="B158" s="114" t="s">
        <v>180</v>
      </c>
      <c r="C158" s="70" t="s">
        <v>156</v>
      </c>
      <c r="D158" s="70" t="s">
        <v>1188</v>
      </c>
      <c r="E158" s="115" t="s">
        <v>8</v>
      </c>
      <c r="I158" s="70"/>
      <c r="J158" s="70"/>
      <c r="K158" s="30"/>
      <c r="L158" s="30"/>
      <c r="M158" s="30"/>
      <c r="N158" s="30"/>
    </row>
    <row r="159" spans="1:15" x14ac:dyDescent="0.2">
      <c r="A159" s="86">
        <f t="shared" si="7"/>
        <v>157</v>
      </c>
      <c r="B159" s="114" t="s">
        <v>181</v>
      </c>
      <c r="C159" s="70" t="s">
        <v>156</v>
      </c>
      <c r="D159" s="70" t="s">
        <v>1188</v>
      </c>
      <c r="E159" s="115" t="s">
        <v>8</v>
      </c>
      <c r="I159" s="70"/>
      <c r="J159" s="70"/>
      <c r="K159" s="30"/>
      <c r="L159" s="30"/>
      <c r="M159" s="30"/>
      <c r="N159" s="30"/>
    </row>
    <row r="160" spans="1:15" x14ac:dyDescent="0.2">
      <c r="A160" s="86">
        <f t="shared" si="7"/>
        <v>158</v>
      </c>
      <c r="B160" s="114" t="s">
        <v>182</v>
      </c>
      <c r="C160" s="70" t="s">
        <v>156</v>
      </c>
      <c r="D160" s="70" t="s">
        <v>1188</v>
      </c>
      <c r="E160" s="115" t="s">
        <v>8</v>
      </c>
      <c r="I160" s="70"/>
      <c r="J160" s="70"/>
      <c r="K160" s="30"/>
      <c r="L160" s="30"/>
      <c r="M160" s="30"/>
      <c r="N160" s="30"/>
    </row>
    <row r="161" spans="1:14" x14ac:dyDescent="0.2">
      <c r="A161" s="86">
        <f t="shared" si="7"/>
        <v>159</v>
      </c>
      <c r="B161" s="114" t="s">
        <v>183</v>
      </c>
      <c r="C161" s="70" t="s">
        <v>156</v>
      </c>
      <c r="D161" s="70" t="s">
        <v>1188</v>
      </c>
      <c r="E161" s="115" t="s">
        <v>8</v>
      </c>
      <c r="I161" s="30"/>
      <c r="J161" s="70"/>
      <c r="K161" s="30"/>
      <c r="L161" s="30"/>
      <c r="M161" s="30"/>
      <c r="N161" s="30"/>
    </row>
    <row r="162" spans="1:14" x14ac:dyDescent="0.2">
      <c r="A162" s="86">
        <f t="shared" si="7"/>
        <v>160</v>
      </c>
      <c r="B162" s="114" t="s">
        <v>184</v>
      </c>
      <c r="C162" s="70" t="s">
        <v>156</v>
      </c>
      <c r="D162" s="70" t="s">
        <v>1188</v>
      </c>
      <c r="E162" s="115" t="s">
        <v>8</v>
      </c>
      <c r="I162" s="30"/>
      <c r="J162" s="70"/>
      <c r="K162" s="30"/>
      <c r="L162" s="30"/>
      <c r="M162" s="30"/>
      <c r="N162" s="30"/>
    </row>
    <row r="163" spans="1:14" x14ac:dyDescent="0.2">
      <c r="A163" s="86">
        <f t="shared" si="7"/>
        <v>161</v>
      </c>
      <c r="B163" s="114" t="s">
        <v>185</v>
      </c>
      <c r="C163" s="70" t="s">
        <v>156</v>
      </c>
      <c r="D163" s="70" t="s">
        <v>1188</v>
      </c>
      <c r="E163" s="115" t="s">
        <v>8</v>
      </c>
      <c r="I163" s="30"/>
      <c r="J163" s="70"/>
      <c r="K163" s="30"/>
      <c r="L163" s="30"/>
      <c r="M163" s="30"/>
      <c r="N163" s="30"/>
    </row>
    <row r="164" spans="1:14" x14ac:dyDescent="0.2">
      <c r="A164" s="86">
        <f t="shared" si="7"/>
        <v>162</v>
      </c>
      <c r="B164" s="114" t="s">
        <v>186</v>
      </c>
      <c r="C164" s="70" t="s">
        <v>156</v>
      </c>
      <c r="D164" s="70" t="s">
        <v>1188</v>
      </c>
      <c r="E164" s="115" t="s">
        <v>8</v>
      </c>
      <c r="I164" s="30"/>
      <c r="J164" s="70"/>
      <c r="K164" s="30"/>
      <c r="L164" s="30"/>
      <c r="M164" s="30"/>
      <c r="N164" s="30"/>
    </row>
    <row r="165" spans="1:14" x14ac:dyDescent="0.2">
      <c r="A165" s="86">
        <f t="shared" si="7"/>
        <v>163</v>
      </c>
      <c r="B165" s="114" t="s">
        <v>187</v>
      </c>
      <c r="C165" s="70" t="s">
        <v>156</v>
      </c>
      <c r="D165" s="70" t="s">
        <v>1188</v>
      </c>
      <c r="E165" s="115" t="s">
        <v>8</v>
      </c>
      <c r="I165" s="30"/>
      <c r="J165" s="70"/>
      <c r="K165" s="30"/>
      <c r="L165" s="30"/>
      <c r="M165" s="30"/>
      <c r="N165" s="30"/>
    </row>
    <row r="166" spans="1:14" x14ac:dyDescent="0.2">
      <c r="A166" s="86">
        <f t="shared" si="7"/>
        <v>164</v>
      </c>
      <c r="B166" s="114" t="s">
        <v>188</v>
      </c>
      <c r="C166" s="70" t="s">
        <v>156</v>
      </c>
      <c r="D166" s="70" t="s">
        <v>1188</v>
      </c>
      <c r="E166" s="115" t="s">
        <v>8</v>
      </c>
      <c r="I166" s="30"/>
      <c r="J166" s="70"/>
      <c r="K166" s="30"/>
      <c r="L166" s="30"/>
      <c r="M166" s="30"/>
      <c r="N166" s="30"/>
    </row>
    <row r="167" spans="1:14" x14ac:dyDescent="0.2">
      <c r="A167" s="86">
        <f t="shared" si="7"/>
        <v>165</v>
      </c>
      <c r="B167" s="114" t="s">
        <v>189</v>
      </c>
      <c r="C167" s="70" t="s">
        <v>156</v>
      </c>
      <c r="D167" s="70" t="s">
        <v>1188</v>
      </c>
      <c r="E167" s="115" t="s">
        <v>8</v>
      </c>
      <c r="I167" s="30"/>
      <c r="J167" s="70"/>
      <c r="K167" s="30"/>
      <c r="L167" s="30"/>
      <c r="M167" s="30"/>
      <c r="N167" s="30"/>
    </row>
    <row r="168" spans="1:14" x14ac:dyDescent="0.2">
      <c r="A168" s="86">
        <f t="shared" si="7"/>
        <v>166</v>
      </c>
      <c r="B168" s="114" t="s">
        <v>190</v>
      </c>
      <c r="C168" s="70" t="s">
        <v>156</v>
      </c>
      <c r="D168" s="70" t="s">
        <v>1188</v>
      </c>
      <c r="E168" s="115" t="s">
        <v>8</v>
      </c>
      <c r="J168" s="70"/>
      <c r="K168" s="30"/>
    </row>
    <row r="169" spans="1:14" x14ac:dyDescent="0.2">
      <c r="A169" s="86">
        <f t="shared" si="7"/>
        <v>167</v>
      </c>
      <c r="B169" s="114" t="s">
        <v>191</v>
      </c>
      <c r="C169" s="70" t="s">
        <v>156</v>
      </c>
      <c r="D169" s="70" t="s">
        <v>1188</v>
      </c>
      <c r="E169" s="115" t="s">
        <v>8</v>
      </c>
      <c r="J169" s="70"/>
      <c r="K169" s="30"/>
    </row>
    <row r="170" spans="1:14" x14ac:dyDescent="0.2">
      <c r="A170" s="86">
        <f t="shared" si="7"/>
        <v>168</v>
      </c>
      <c r="B170" s="114" t="s">
        <v>192</v>
      </c>
      <c r="C170" s="70" t="s">
        <v>156</v>
      </c>
      <c r="D170" s="70" t="s">
        <v>1188</v>
      </c>
      <c r="E170" s="115" t="s">
        <v>8</v>
      </c>
      <c r="J170" s="70"/>
      <c r="K170" s="30"/>
    </row>
    <row r="171" spans="1:14" x14ac:dyDescent="0.2">
      <c r="A171" s="86">
        <f t="shared" si="7"/>
        <v>169</v>
      </c>
      <c r="B171" s="114" t="s">
        <v>193</v>
      </c>
      <c r="C171" s="70" t="s">
        <v>156</v>
      </c>
      <c r="D171" s="70" t="s">
        <v>1188</v>
      </c>
      <c r="E171" s="115" t="s">
        <v>8</v>
      </c>
      <c r="J171" s="70"/>
      <c r="K171" s="30"/>
    </row>
    <row r="172" spans="1:14" x14ac:dyDescent="0.2">
      <c r="A172" s="86">
        <f t="shared" si="7"/>
        <v>170</v>
      </c>
      <c r="B172" s="114" t="s">
        <v>194</v>
      </c>
      <c r="C172" s="70" t="s">
        <v>156</v>
      </c>
      <c r="D172" s="70" t="s">
        <v>1188</v>
      </c>
      <c r="E172" s="115" t="s">
        <v>8</v>
      </c>
      <c r="J172" s="70"/>
      <c r="K172" s="30"/>
    </row>
    <row r="173" spans="1:14" x14ac:dyDescent="0.2">
      <c r="A173" s="86">
        <f t="shared" si="7"/>
        <v>171</v>
      </c>
      <c r="B173" s="114" t="s">
        <v>195</v>
      </c>
      <c r="C173" s="70" t="s">
        <v>156</v>
      </c>
      <c r="D173" s="70" t="s">
        <v>1188</v>
      </c>
      <c r="E173" s="115" t="s">
        <v>8</v>
      </c>
      <c r="J173" s="70"/>
      <c r="K173" s="30"/>
    </row>
    <row r="174" spans="1:14" x14ac:dyDescent="0.2">
      <c r="A174" s="86">
        <f t="shared" si="7"/>
        <v>172</v>
      </c>
      <c r="B174" s="114" t="s">
        <v>196</v>
      </c>
      <c r="C174" s="70" t="s">
        <v>156</v>
      </c>
      <c r="D174" s="70" t="s">
        <v>1188</v>
      </c>
      <c r="E174" s="115" t="s">
        <v>8</v>
      </c>
      <c r="J174" s="70"/>
      <c r="K174" s="30"/>
    </row>
    <row r="175" spans="1:14" x14ac:dyDescent="0.2">
      <c r="A175" s="86">
        <f t="shared" si="7"/>
        <v>173</v>
      </c>
      <c r="B175" s="114" t="s">
        <v>197</v>
      </c>
      <c r="C175" s="70" t="s">
        <v>156</v>
      </c>
      <c r="D175" s="70" t="s">
        <v>1188</v>
      </c>
      <c r="E175" s="115" t="s">
        <v>78</v>
      </c>
      <c r="J175" s="70"/>
      <c r="K175" s="30"/>
    </row>
    <row r="176" spans="1:14" x14ac:dyDescent="0.2">
      <c r="A176" s="86">
        <f t="shared" si="7"/>
        <v>174</v>
      </c>
      <c r="B176" s="114" t="s">
        <v>198</v>
      </c>
      <c r="C176" s="70" t="s">
        <v>156</v>
      </c>
      <c r="D176" s="70" t="s">
        <v>1188</v>
      </c>
      <c r="E176" s="115" t="s">
        <v>8</v>
      </c>
      <c r="J176" s="70"/>
      <c r="K176" s="30"/>
    </row>
    <row r="177" spans="1:11" x14ac:dyDescent="0.2">
      <c r="A177" s="86">
        <f t="shared" si="7"/>
        <v>175</v>
      </c>
      <c r="B177" s="114" t="s">
        <v>199</v>
      </c>
      <c r="C177" s="70" t="s">
        <v>156</v>
      </c>
      <c r="D177" s="70" t="s">
        <v>1188</v>
      </c>
      <c r="E177" s="115" t="s">
        <v>8</v>
      </c>
      <c r="J177" s="70"/>
      <c r="K177" s="30"/>
    </row>
    <row r="178" spans="1:11" x14ac:dyDescent="0.2">
      <c r="A178" s="86">
        <f t="shared" si="7"/>
        <v>176</v>
      </c>
      <c r="B178" s="114" t="s">
        <v>200</v>
      </c>
      <c r="C178" s="70" t="s">
        <v>156</v>
      </c>
      <c r="D178" s="70" t="s">
        <v>1188</v>
      </c>
      <c r="E178" s="115" t="s">
        <v>8</v>
      </c>
    </row>
    <row r="179" spans="1:11" x14ac:dyDescent="0.2">
      <c r="A179" s="86">
        <f t="shared" si="7"/>
        <v>177</v>
      </c>
      <c r="B179" s="114" t="s">
        <v>201</v>
      </c>
      <c r="C179" s="70" t="s">
        <v>156</v>
      </c>
      <c r="D179" s="70" t="s">
        <v>1188</v>
      </c>
      <c r="E179" s="115" t="s">
        <v>8</v>
      </c>
    </row>
    <row r="180" spans="1:11" x14ac:dyDescent="0.2">
      <c r="A180" s="86">
        <f t="shared" si="7"/>
        <v>178</v>
      </c>
      <c r="B180" s="114" t="s">
        <v>202</v>
      </c>
      <c r="C180" s="70" t="s">
        <v>156</v>
      </c>
      <c r="D180" s="70" t="s">
        <v>1188</v>
      </c>
      <c r="E180" s="115" t="s">
        <v>8</v>
      </c>
    </row>
    <row r="181" spans="1:11" x14ac:dyDescent="0.2">
      <c r="A181" s="86">
        <f t="shared" si="7"/>
        <v>179</v>
      </c>
      <c r="B181" s="114" t="s">
        <v>203</v>
      </c>
      <c r="C181" s="70" t="s">
        <v>204</v>
      </c>
      <c r="D181" s="70" t="s">
        <v>205</v>
      </c>
      <c r="E181" s="115" t="s">
        <v>8</v>
      </c>
    </row>
    <row r="182" spans="1:11" x14ac:dyDescent="0.2">
      <c r="A182" s="86">
        <f t="shared" si="7"/>
        <v>180</v>
      </c>
      <c r="B182" s="114" t="s">
        <v>206</v>
      </c>
      <c r="C182" s="70" t="s">
        <v>204</v>
      </c>
      <c r="D182" s="70" t="s">
        <v>205</v>
      </c>
      <c r="E182" s="115" t="s">
        <v>8</v>
      </c>
    </row>
    <row r="183" spans="1:11" x14ac:dyDescent="0.2">
      <c r="A183" s="86">
        <f t="shared" si="7"/>
        <v>181</v>
      </c>
      <c r="B183" s="114" t="s">
        <v>207</v>
      </c>
      <c r="C183" s="70" t="s">
        <v>204</v>
      </c>
      <c r="D183" s="70" t="s">
        <v>205</v>
      </c>
      <c r="E183" s="115" t="s">
        <v>8</v>
      </c>
    </row>
    <row r="184" spans="1:11" x14ac:dyDescent="0.2">
      <c r="A184" s="86">
        <f t="shared" si="7"/>
        <v>182</v>
      </c>
      <c r="B184" s="114" t="s">
        <v>208</v>
      </c>
      <c r="C184" s="70" t="s">
        <v>209</v>
      </c>
      <c r="D184" s="70" t="s">
        <v>210</v>
      </c>
      <c r="E184" s="115" t="s">
        <v>78</v>
      </c>
    </row>
    <row r="185" spans="1:11" x14ac:dyDescent="0.2">
      <c r="A185" s="86">
        <f t="shared" si="7"/>
        <v>183</v>
      </c>
      <c r="B185" s="114" t="s">
        <v>211</v>
      </c>
      <c r="C185" s="70" t="s">
        <v>6</v>
      </c>
      <c r="D185" s="70" t="s">
        <v>7</v>
      </c>
      <c r="E185" s="115" t="s">
        <v>8</v>
      </c>
    </row>
    <row r="186" spans="1:11" x14ac:dyDescent="0.2">
      <c r="A186" s="86">
        <f t="shared" si="7"/>
        <v>184</v>
      </c>
      <c r="B186" s="114" t="s">
        <v>212</v>
      </c>
      <c r="C186" s="70" t="s">
        <v>209</v>
      </c>
      <c r="D186" s="70" t="s">
        <v>210</v>
      </c>
      <c r="E186" s="115" t="s">
        <v>78</v>
      </c>
    </row>
    <row r="187" spans="1:11" x14ac:dyDescent="0.2">
      <c r="A187" s="86">
        <f t="shared" si="7"/>
        <v>185</v>
      </c>
      <c r="B187" s="114" t="s">
        <v>213</v>
      </c>
      <c r="C187" s="70" t="s">
        <v>209</v>
      </c>
      <c r="D187" s="70" t="s">
        <v>210</v>
      </c>
      <c r="E187" s="115" t="s">
        <v>78</v>
      </c>
    </row>
    <row r="188" spans="1:11" x14ac:dyDescent="0.2">
      <c r="A188" s="86">
        <f t="shared" si="7"/>
        <v>186</v>
      </c>
      <c r="B188" s="114" t="s">
        <v>214</v>
      </c>
      <c r="C188" s="70" t="s">
        <v>209</v>
      </c>
      <c r="D188" s="70" t="s">
        <v>210</v>
      </c>
      <c r="E188" s="115" t="s">
        <v>78</v>
      </c>
    </row>
    <row r="189" spans="1:11" x14ac:dyDescent="0.2">
      <c r="A189" s="86">
        <f t="shared" si="7"/>
        <v>187</v>
      </c>
      <c r="B189" s="114" t="s">
        <v>215</v>
      </c>
      <c r="C189" s="70" t="s">
        <v>209</v>
      </c>
      <c r="D189" s="70" t="s">
        <v>210</v>
      </c>
      <c r="E189" s="115" t="s">
        <v>78</v>
      </c>
    </row>
    <row r="190" spans="1:11" x14ac:dyDescent="0.2">
      <c r="A190" s="86">
        <f t="shared" si="7"/>
        <v>188</v>
      </c>
      <c r="B190" s="114" t="s">
        <v>216</v>
      </c>
      <c r="C190" s="70" t="s">
        <v>217</v>
      </c>
      <c r="D190" s="70" t="s">
        <v>218</v>
      </c>
      <c r="E190" s="115" t="s">
        <v>8</v>
      </c>
    </row>
    <row r="191" spans="1:11" x14ac:dyDescent="0.2">
      <c r="A191" s="86">
        <f t="shared" si="7"/>
        <v>189</v>
      </c>
      <c r="B191" s="114" t="s">
        <v>219</v>
      </c>
      <c r="C191" s="70" t="s">
        <v>217</v>
      </c>
      <c r="D191" s="70" t="s">
        <v>218</v>
      </c>
      <c r="E191" s="115" t="s">
        <v>8</v>
      </c>
    </row>
    <row r="192" spans="1:11" x14ac:dyDescent="0.2">
      <c r="A192" s="86">
        <f t="shared" si="7"/>
        <v>190</v>
      </c>
      <c r="B192" s="114" t="s">
        <v>220</v>
      </c>
      <c r="C192" s="70" t="s">
        <v>217</v>
      </c>
      <c r="D192" s="70" t="s">
        <v>218</v>
      </c>
      <c r="E192" s="115" t="s">
        <v>8</v>
      </c>
    </row>
    <row r="193" spans="1:5" x14ac:dyDescent="0.2">
      <c r="A193" s="86">
        <f t="shared" si="7"/>
        <v>191</v>
      </c>
      <c r="B193" s="114" t="s">
        <v>221</v>
      </c>
      <c r="C193" s="70" t="s">
        <v>217</v>
      </c>
      <c r="D193" s="70" t="s">
        <v>218</v>
      </c>
      <c r="E193" s="115" t="s">
        <v>8</v>
      </c>
    </row>
    <row r="194" spans="1:5" x14ac:dyDescent="0.2">
      <c r="A194" s="86">
        <f t="shared" si="7"/>
        <v>192</v>
      </c>
      <c r="B194" s="114" t="s">
        <v>222</v>
      </c>
      <c r="C194" s="70" t="s">
        <v>217</v>
      </c>
      <c r="D194" s="70" t="s">
        <v>218</v>
      </c>
      <c r="E194" s="115" t="s">
        <v>8</v>
      </c>
    </row>
    <row r="195" spans="1:5" x14ac:dyDescent="0.2">
      <c r="A195" s="86">
        <f t="shared" si="7"/>
        <v>193</v>
      </c>
      <c r="B195" s="114" t="s">
        <v>223</v>
      </c>
      <c r="C195" s="70" t="s">
        <v>217</v>
      </c>
      <c r="D195" s="70" t="s">
        <v>218</v>
      </c>
      <c r="E195" s="115" t="s">
        <v>8</v>
      </c>
    </row>
    <row r="196" spans="1:5" x14ac:dyDescent="0.2">
      <c r="A196" s="86">
        <f t="shared" ref="A196:A259" si="8">A195+1</f>
        <v>194</v>
      </c>
      <c r="B196" s="114" t="s">
        <v>224</v>
      </c>
      <c r="C196" s="70" t="s">
        <v>217</v>
      </c>
      <c r="D196" s="70" t="s">
        <v>218</v>
      </c>
      <c r="E196" s="115" t="s">
        <v>8</v>
      </c>
    </row>
    <row r="197" spans="1:5" x14ac:dyDescent="0.2">
      <c r="A197" s="86">
        <f t="shared" si="8"/>
        <v>195</v>
      </c>
      <c r="B197" s="114" t="s">
        <v>225</v>
      </c>
      <c r="C197" s="70" t="s">
        <v>217</v>
      </c>
      <c r="D197" s="70" t="s">
        <v>218</v>
      </c>
      <c r="E197" s="115" t="s">
        <v>8</v>
      </c>
    </row>
    <row r="198" spans="1:5" x14ac:dyDescent="0.2">
      <c r="A198" s="86">
        <f t="shared" si="8"/>
        <v>196</v>
      </c>
      <c r="B198" s="114" t="s">
        <v>226</v>
      </c>
      <c r="C198" s="70" t="s">
        <v>217</v>
      </c>
      <c r="D198" s="70" t="s">
        <v>218</v>
      </c>
      <c r="E198" s="115" t="s">
        <v>8</v>
      </c>
    </row>
    <row r="199" spans="1:5" x14ac:dyDescent="0.2">
      <c r="A199" s="86">
        <f t="shared" si="8"/>
        <v>197</v>
      </c>
      <c r="B199" s="114" t="s">
        <v>227</v>
      </c>
      <c r="C199" s="70" t="s">
        <v>217</v>
      </c>
      <c r="D199" s="70" t="s">
        <v>218</v>
      </c>
      <c r="E199" s="115" t="s">
        <v>8</v>
      </c>
    </row>
    <row r="200" spans="1:5" x14ac:dyDescent="0.2">
      <c r="A200" s="86">
        <f t="shared" si="8"/>
        <v>198</v>
      </c>
      <c r="B200" s="114" t="s">
        <v>228</v>
      </c>
      <c r="C200" s="70" t="s">
        <v>217</v>
      </c>
      <c r="D200" s="70" t="s">
        <v>218</v>
      </c>
      <c r="E200" s="115" t="s">
        <v>8</v>
      </c>
    </row>
    <row r="201" spans="1:5" x14ac:dyDescent="0.2">
      <c r="A201" s="86">
        <f t="shared" si="8"/>
        <v>199</v>
      </c>
      <c r="B201" s="114" t="s">
        <v>229</v>
      </c>
      <c r="C201" s="70" t="s">
        <v>217</v>
      </c>
      <c r="D201" s="70" t="s">
        <v>218</v>
      </c>
      <c r="E201" s="115" t="s">
        <v>8</v>
      </c>
    </row>
    <row r="202" spans="1:5" x14ac:dyDescent="0.2">
      <c r="A202" s="86">
        <f t="shared" si="8"/>
        <v>200</v>
      </c>
      <c r="B202" s="114" t="s">
        <v>230</v>
      </c>
      <c r="C202" s="70" t="s">
        <v>217</v>
      </c>
      <c r="D202" s="70" t="s">
        <v>218</v>
      </c>
      <c r="E202" s="115" t="s">
        <v>8</v>
      </c>
    </row>
    <row r="203" spans="1:5" x14ac:dyDescent="0.2">
      <c r="A203" s="86">
        <f t="shared" si="8"/>
        <v>201</v>
      </c>
      <c r="B203" s="114" t="s">
        <v>231</v>
      </c>
      <c r="C203" s="70" t="s">
        <v>6</v>
      </c>
      <c r="D203" s="70" t="s">
        <v>7</v>
      </c>
      <c r="E203" s="115" t="s">
        <v>8</v>
      </c>
    </row>
    <row r="204" spans="1:5" x14ac:dyDescent="0.2">
      <c r="A204" s="86">
        <f t="shared" si="8"/>
        <v>202</v>
      </c>
      <c r="B204" s="114" t="s">
        <v>232</v>
      </c>
      <c r="C204" s="70" t="s">
        <v>6</v>
      </c>
      <c r="D204" s="70" t="s">
        <v>7</v>
      </c>
      <c r="E204" s="115" t="s">
        <v>8</v>
      </c>
    </row>
    <row r="205" spans="1:5" x14ac:dyDescent="0.2">
      <c r="A205" s="86">
        <f t="shared" si="8"/>
        <v>203</v>
      </c>
      <c r="B205" s="114" t="s">
        <v>233</v>
      </c>
      <c r="C205" s="70" t="s">
        <v>6</v>
      </c>
      <c r="D205" s="70" t="s">
        <v>7</v>
      </c>
      <c r="E205" s="115" t="s">
        <v>8</v>
      </c>
    </row>
    <row r="206" spans="1:5" x14ac:dyDescent="0.2">
      <c r="A206" s="86">
        <f t="shared" si="8"/>
        <v>204</v>
      </c>
      <c r="B206" s="114" t="s">
        <v>234</v>
      </c>
      <c r="C206" s="70" t="s">
        <v>6</v>
      </c>
      <c r="D206" s="70" t="s">
        <v>7</v>
      </c>
      <c r="E206" s="115" t="s">
        <v>8</v>
      </c>
    </row>
    <row r="207" spans="1:5" x14ac:dyDescent="0.2">
      <c r="A207" s="86">
        <f t="shared" si="8"/>
        <v>205</v>
      </c>
      <c r="B207" s="114" t="s">
        <v>235</v>
      </c>
      <c r="C207" s="70" t="s">
        <v>6</v>
      </c>
      <c r="D207" s="70" t="s">
        <v>7</v>
      </c>
      <c r="E207" s="115" t="s">
        <v>8</v>
      </c>
    </row>
    <row r="208" spans="1:5" x14ac:dyDescent="0.2">
      <c r="A208" s="86">
        <f t="shared" si="8"/>
        <v>206</v>
      </c>
      <c r="B208" s="114" t="s">
        <v>236</v>
      </c>
      <c r="C208" s="70" t="s">
        <v>6</v>
      </c>
      <c r="D208" s="70" t="s">
        <v>7</v>
      </c>
      <c r="E208" s="115" t="s">
        <v>8</v>
      </c>
    </row>
    <row r="209" spans="1:5" x14ac:dyDescent="0.2">
      <c r="A209" s="86">
        <f t="shared" si="8"/>
        <v>207</v>
      </c>
      <c r="B209" s="114" t="s">
        <v>237</v>
      </c>
      <c r="C209" s="70" t="s">
        <v>6</v>
      </c>
      <c r="D209" s="70" t="s">
        <v>7</v>
      </c>
      <c r="E209" s="115" t="s">
        <v>8</v>
      </c>
    </row>
    <row r="210" spans="1:5" x14ac:dyDescent="0.2">
      <c r="A210" s="86">
        <f t="shared" si="8"/>
        <v>208</v>
      </c>
      <c r="B210" s="114" t="s">
        <v>238</v>
      </c>
      <c r="C210" s="70" t="s">
        <v>6</v>
      </c>
      <c r="D210" s="70" t="s">
        <v>7</v>
      </c>
      <c r="E210" s="115" t="s">
        <v>8</v>
      </c>
    </row>
    <row r="211" spans="1:5" x14ac:dyDescent="0.2">
      <c r="A211" s="86">
        <f t="shared" si="8"/>
        <v>209</v>
      </c>
      <c r="B211" s="114" t="s">
        <v>239</v>
      </c>
      <c r="C211" s="70" t="s">
        <v>6</v>
      </c>
      <c r="D211" s="70" t="s">
        <v>7</v>
      </c>
      <c r="E211" s="115" t="s">
        <v>8</v>
      </c>
    </row>
    <row r="212" spans="1:5" x14ac:dyDescent="0.2">
      <c r="A212" s="86">
        <f t="shared" si="8"/>
        <v>210</v>
      </c>
      <c r="B212" s="114" t="s">
        <v>240</v>
      </c>
      <c r="C212" s="70" t="s">
        <v>6</v>
      </c>
      <c r="D212" s="70" t="s">
        <v>7</v>
      </c>
      <c r="E212" s="115" t="s">
        <v>8</v>
      </c>
    </row>
    <row r="213" spans="1:5" x14ac:dyDescent="0.2">
      <c r="A213" s="86">
        <f t="shared" si="8"/>
        <v>211</v>
      </c>
      <c r="B213" s="114" t="s">
        <v>241</v>
      </c>
      <c r="C213" s="70" t="s">
        <v>6</v>
      </c>
      <c r="D213" s="70" t="s">
        <v>7</v>
      </c>
      <c r="E213" s="115" t="s">
        <v>8</v>
      </c>
    </row>
    <row r="214" spans="1:5" x14ac:dyDescent="0.2">
      <c r="A214" s="86">
        <f t="shared" si="8"/>
        <v>212</v>
      </c>
      <c r="B214" s="114" t="s">
        <v>242</v>
      </c>
      <c r="C214" s="70" t="s">
        <v>6</v>
      </c>
      <c r="D214" s="70" t="s">
        <v>7</v>
      </c>
      <c r="E214" s="115" t="s">
        <v>8</v>
      </c>
    </row>
    <row r="215" spans="1:5" x14ac:dyDescent="0.2">
      <c r="A215" s="86">
        <f t="shared" si="8"/>
        <v>213</v>
      </c>
      <c r="B215" s="114" t="s">
        <v>243</v>
      </c>
      <c r="C215" s="70" t="s">
        <v>6</v>
      </c>
      <c r="D215" s="70" t="s">
        <v>7</v>
      </c>
      <c r="E215" s="115" t="s">
        <v>8</v>
      </c>
    </row>
    <row r="216" spans="1:5" x14ac:dyDescent="0.2">
      <c r="A216" s="86">
        <f t="shared" si="8"/>
        <v>214</v>
      </c>
      <c r="B216" s="114" t="s">
        <v>244</v>
      </c>
      <c r="C216" s="70" t="s">
        <v>6</v>
      </c>
      <c r="D216" s="70" t="s">
        <v>7</v>
      </c>
      <c r="E216" s="115" t="s">
        <v>8</v>
      </c>
    </row>
    <row r="217" spans="1:5" x14ac:dyDescent="0.2">
      <c r="A217" s="86">
        <f t="shared" si="8"/>
        <v>215</v>
      </c>
      <c r="B217" s="114" t="s">
        <v>245</v>
      </c>
      <c r="C217" s="70" t="s">
        <v>6</v>
      </c>
      <c r="D217" s="70" t="s">
        <v>7</v>
      </c>
      <c r="E217" s="115" t="s">
        <v>8</v>
      </c>
    </row>
    <row r="218" spans="1:5" x14ac:dyDescent="0.2">
      <c r="A218" s="86">
        <f t="shared" si="8"/>
        <v>216</v>
      </c>
      <c r="B218" s="114" t="s">
        <v>246</v>
      </c>
      <c r="C218" s="70" t="s">
        <v>6</v>
      </c>
      <c r="D218" s="70" t="s">
        <v>7</v>
      </c>
      <c r="E218" s="115" t="s">
        <v>8</v>
      </c>
    </row>
    <row r="219" spans="1:5" x14ac:dyDescent="0.2">
      <c r="A219" s="86">
        <f t="shared" si="8"/>
        <v>217</v>
      </c>
      <c r="B219" s="114" t="s">
        <v>247</v>
      </c>
      <c r="C219" s="70" t="s">
        <v>6</v>
      </c>
      <c r="D219" s="70" t="s">
        <v>7</v>
      </c>
      <c r="E219" s="115" t="s">
        <v>8</v>
      </c>
    </row>
    <row r="220" spans="1:5" x14ac:dyDescent="0.2">
      <c r="A220" s="86">
        <f t="shared" si="8"/>
        <v>218</v>
      </c>
      <c r="B220" s="114" t="s">
        <v>248</v>
      </c>
      <c r="C220" s="70" t="s">
        <v>6</v>
      </c>
      <c r="D220" s="70" t="s">
        <v>7</v>
      </c>
      <c r="E220" s="115" t="s">
        <v>8</v>
      </c>
    </row>
    <row r="221" spans="1:5" x14ac:dyDescent="0.2">
      <c r="A221" s="86">
        <f t="shared" si="8"/>
        <v>219</v>
      </c>
      <c r="B221" s="114" t="s">
        <v>249</v>
      </c>
      <c r="C221" s="70" t="s">
        <v>6</v>
      </c>
      <c r="D221" s="70" t="s">
        <v>7</v>
      </c>
      <c r="E221" s="115" t="s">
        <v>8</v>
      </c>
    </row>
    <row r="222" spans="1:5" x14ac:dyDescent="0.2">
      <c r="A222" s="86">
        <f t="shared" si="8"/>
        <v>220</v>
      </c>
      <c r="B222" s="114" t="s">
        <v>250</v>
      </c>
      <c r="C222" s="70" t="s">
        <v>6</v>
      </c>
      <c r="D222" s="70" t="s">
        <v>7</v>
      </c>
      <c r="E222" s="115" t="s">
        <v>8</v>
      </c>
    </row>
    <row r="223" spans="1:5" x14ac:dyDescent="0.2">
      <c r="A223" s="86">
        <f t="shared" si="8"/>
        <v>221</v>
      </c>
      <c r="B223" s="114" t="s">
        <v>251</v>
      </c>
      <c r="C223" s="70" t="s">
        <v>6</v>
      </c>
      <c r="D223" s="70" t="s">
        <v>7</v>
      </c>
      <c r="E223" s="115" t="s">
        <v>8</v>
      </c>
    </row>
    <row r="224" spans="1:5" x14ac:dyDescent="0.2">
      <c r="A224" s="86">
        <f t="shared" si="8"/>
        <v>222</v>
      </c>
      <c r="B224" s="114" t="s">
        <v>252</v>
      </c>
      <c r="C224" s="70" t="s">
        <v>6</v>
      </c>
      <c r="D224" s="70" t="s">
        <v>7</v>
      </c>
      <c r="E224" s="115" t="s">
        <v>8</v>
      </c>
    </row>
    <row r="225" spans="1:5" x14ac:dyDescent="0.2">
      <c r="A225" s="86">
        <f t="shared" si="8"/>
        <v>223</v>
      </c>
      <c r="B225" s="114" t="s">
        <v>253</v>
      </c>
      <c r="C225" s="70" t="s">
        <v>6</v>
      </c>
      <c r="D225" s="70" t="s">
        <v>7</v>
      </c>
      <c r="E225" s="115" t="s">
        <v>8</v>
      </c>
    </row>
    <row r="226" spans="1:5" x14ac:dyDescent="0.2">
      <c r="A226" s="86">
        <f t="shared" si="8"/>
        <v>224</v>
      </c>
      <c r="B226" s="114" t="s">
        <v>254</v>
      </c>
      <c r="C226" s="70" t="s">
        <v>6</v>
      </c>
      <c r="D226" s="70" t="s">
        <v>7</v>
      </c>
      <c r="E226" s="115" t="s">
        <v>8</v>
      </c>
    </row>
    <row r="227" spans="1:5" x14ac:dyDescent="0.2">
      <c r="A227" s="86">
        <f t="shared" si="8"/>
        <v>225</v>
      </c>
      <c r="B227" s="114" t="s">
        <v>255</v>
      </c>
      <c r="C227" s="70" t="s">
        <v>6</v>
      </c>
      <c r="D227" s="70" t="s">
        <v>7</v>
      </c>
      <c r="E227" s="115" t="s">
        <v>8</v>
      </c>
    </row>
    <row r="228" spans="1:5" x14ac:dyDescent="0.2">
      <c r="A228" s="86">
        <f t="shared" si="8"/>
        <v>226</v>
      </c>
      <c r="B228" s="114" t="s">
        <v>256</v>
      </c>
      <c r="C228" s="70" t="s">
        <v>6</v>
      </c>
      <c r="D228" s="70" t="s">
        <v>7</v>
      </c>
      <c r="E228" s="115" t="s">
        <v>8</v>
      </c>
    </row>
    <row r="229" spans="1:5" x14ac:dyDescent="0.2">
      <c r="A229" s="86">
        <f t="shared" si="8"/>
        <v>227</v>
      </c>
      <c r="B229" s="114" t="s">
        <v>257</v>
      </c>
      <c r="C229" s="70" t="s">
        <v>6</v>
      </c>
      <c r="D229" s="70" t="s">
        <v>7</v>
      </c>
      <c r="E229" s="115" t="s">
        <v>8</v>
      </c>
    </row>
    <row r="230" spans="1:5" x14ac:dyDescent="0.2">
      <c r="A230" s="86">
        <f t="shared" si="8"/>
        <v>228</v>
      </c>
      <c r="B230" s="114" t="s">
        <v>258</v>
      </c>
      <c r="C230" s="70" t="s">
        <v>259</v>
      </c>
      <c r="D230" s="70" t="s">
        <v>260</v>
      </c>
      <c r="E230" s="115" t="s">
        <v>8</v>
      </c>
    </row>
    <row r="231" spans="1:5" x14ac:dyDescent="0.2">
      <c r="A231" s="86">
        <f t="shared" si="8"/>
        <v>229</v>
      </c>
      <c r="B231" s="114" t="s">
        <v>261</v>
      </c>
      <c r="C231" s="70" t="s">
        <v>259</v>
      </c>
      <c r="D231" s="70" t="s">
        <v>260</v>
      </c>
      <c r="E231" s="115" t="s">
        <v>8</v>
      </c>
    </row>
    <row r="232" spans="1:5" x14ac:dyDescent="0.2">
      <c r="A232" s="86">
        <f t="shared" si="8"/>
        <v>230</v>
      </c>
      <c r="B232" s="114" t="s">
        <v>262</v>
      </c>
      <c r="C232" s="70" t="s">
        <v>259</v>
      </c>
      <c r="D232" s="70" t="s">
        <v>260</v>
      </c>
      <c r="E232" s="115" t="s">
        <v>8</v>
      </c>
    </row>
    <row r="233" spans="1:5" x14ac:dyDescent="0.2">
      <c r="A233" s="86">
        <f t="shared" si="8"/>
        <v>231</v>
      </c>
      <c r="B233" s="114" t="s">
        <v>263</v>
      </c>
      <c r="C233" s="70" t="s">
        <v>259</v>
      </c>
      <c r="D233" s="70" t="s">
        <v>260</v>
      </c>
      <c r="E233" s="115" t="s">
        <v>8</v>
      </c>
    </row>
    <row r="234" spans="1:5" x14ac:dyDescent="0.2">
      <c r="A234" s="86">
        <f t="shared" si="8"/>
        <v>232</v>
      </c>
      <c r="B234" s="114" t="s">
        <v>264</v>
      </c>
      <c r="C234" s="70" t="s">
        <v>259</v>
      </c>
      <c r="D234" s="70" t="s">
        <v>260</v>
      </c>
      <c r="E234" s="115" t="s">
        <v>8</v>
      </c>
    </row>
    <row r="235" spans="1:5" x14ac:dyDescent="0.2">
      <c r="A235" s="86">
        <f t="shared" si="8"/>
        <v>233</v>
      </c>
      <c r="B235" s="114" t="s">
        <v>265</v>
      </c>
      <c r="C235" s="70" t="s">
        <v>259</v>
      </c>
      <c r="D235" s="70" t="s">
        <v>260</v>
      </c>
      <c r="E235" s="115" t="s">
        <v>8</v>
      </c>
    </row>
    <row r="236" spans="1:5" x14ac:dyDescent="0.2">
      <c r="A236" s="86">
        <f t="shared" si="8"/>
        <v>234</v>
      </c>
      <c r="B236" s="114" t="s">
        <v>266</v>
      </c>
      <c r="C236" s="70" t="s">
        <v>259</v>
      </c>
      <c r="D236" s="70" t="s">
        <v>260</v>
      </c>
      <c r="E236" s="115" t="s">
        <v>8</v>
      </c>
    </row>
    <row r="237" spans="1:5" x14ac:dyDescent="0.2">
      <c r="A237" s="86">
        <f t="shared" si="8"/>
        <v>235</v>
      </c>
      <c r="B237" s="114" t="s">
        <v>267</v>
      </c>
      <c r="C237" s="70" t="s">
        <v>259</v>
      </c>
      <c r="D237" s="70" t="s">
        <v>260</v>
      </c>
      <c r="E237" s="115" t="s">
        <v>8</v>
      </c>
    </row>
    <row r="238" spans="1:5" x14ac:dyDescent="0.2">
      <c r="A238" s="86">
        <f t="shared" si="8"/>
        <v>236</v>
      </c>
      <c r="B238" s="114" t="s">
        <v>268</v>
      </c>
      <c r="C238" s="70" t="s">
        <v>259</v>
      </c>
      <c r="D238" s="70" t="s">
        <v>260</v>
      </c>
      <c r="E238" s="115" t="s">
        <v>8</v>
      </c>
    </row>
    <row r="239" spans="1:5" x14ac:dyDescent="0.2">
      <c r="A239" s="86">
        <f t="shared" si="8"/>
        <v>237</v>
      </c>
      <c r="B239" s="114" t="s">
        <v>269</v>
      </c>
      <c r="C239" s="70" t="s">
        <v>259</v>
      </c>
      <c r="D239" s="70" t="s">
        <v>260</v>
      </c>
      <c r="E239" s="115" t="s">
        <v>8</v>
      </c>
    </row>
    <row r="240" spans="1:5" x14ac:dyDescent="0.2">
      <c r="A240" s="86">
        <f t="shared" si="8"/>
        <v>238</v>
      </c>
      <c r="B240" s="114" t="s">
        <v>270</v>
      </c>
      <c r="C240" s="70" t="s">
        <v>259</v>
      </c>
      <c r="D240" s="70" t="s">
        <v>260</v>
      </c>
      <c r="E240" s="115" t="s">
        <v>8</v>
      </c>
    </row>
    <row r="241" spans="1:5" x14ac:dyDescent="0.2">
      <c r="A241" s="86">
        <f t="shared" si="8"/>
        <v>239</v>
      </c>
      <c r="B241" s="114" t="s">
        <v>271</v>
      </c>
      <c r="C241" s="70" t="s">
        <v>259</v>
      </c>
      <c r="D241" s="70" t="s">
        <v>260</v>
      </c>
      <c r="E241" s="115" t="s">
        <v>8</v>
      </c>
    </row>
    <row r="242" spans="1:5" x14ac:dyDescent="0.2">
      <c r="A242" s="86">
        <f t="shared" si="8"/>
        <v>240</v>
      </c>
      <c r="B242" s="114" t="s">
        <v>272</v>
      </c>
      <c r="C242" s="70" t="s">
        <v>259</v>
      </c>
      <c r="D242" s="70" t="s">
        <v>260</v>
      </c>
      <c r="E242" s="115" t="s">
        <v>8</v>
      </c>
    </row>
    <row r="243" spans="1:5" x14ac:dyDescent="0.2">
      <c r="A243" s="86">
        <f t="shared" si="8"/>
        <v>241</v>
      </c>
      <c r="B243" s="114" t="s">
        <v>273</v>
      </c>
      <c r="C243" s="70" t="s">
        <v>259</v>
      </c>
      <c r="D243" s="70" t="s">
        <v>260</v>
      </c>
      <c r="E243" s="115" t="s">
        <v>8</v>
      </c>
    </row>
    <row r="244" spans="1:5" x14ac:dyDescent="0.2">
      <c r="A244" s="86">
        <f t="shared" si="8"/>
        <v>242</v>
      </c>
      <c r="B244" s="114" t="s">
        <v>274</v>
      </c>
      <c r="C244" s="70" t="s">
        <v>259</v>
      </c>
      <c r="D244" s="70" t="s">
        <v>260</v>
      </c>
      <c r="E244" s="115" t="s">
        <v>8</v>
      </c>
    </row>
    <row r="245" spans="1:5" x14ac:dyDescent="0.2">
      <c r="A245" s="86">
        <f t="shared" si="8"/>
        <v>243</v>
      </c>
      <c r="B245" s="114" t="s">
        <v>275</v>
      </c>
      <c r="C245" s="70" t="s">
        <v>259</v>
      </c>
      <c r="D245" s="70" t="s">
        <v>260</v>
      </c>
      <c r="E245" s="115" t="s">
        <v>8</v>
      </c>
    </row>
    <row r="246" spans="1:5" x14ac:dyDescent="0.2">
      <c r="A246" s="86">
        <f t="shared" si="8"/>
        <v>244</v>
      </c>
      <c r="B246" s="114" t="s">
        <v>276</v>
      </c>
      <c r="C246" s="70" t="s">
        <v>259</v>
      </c>
      <c r="D246" s="70" t="s">
        <v>260</v>
      </c>
      <c r="E246" s="115" t="s">
        <v>8</v>
      </c>
    </row>
    <row r="247" spans="1:5" x14ac:dyDescent="0.2">
      <c r="A247" s="86">
        <f t="shared" si="8"/>
        <v>245</v>
      </c>
      <c r="B247" s="114" t="s">
        <v>277</v>
      </c>
      <c r="C247" s="70" t="s">
        <v>259</v>
      </c>
      <c r="D247" s="70" t="s">
        <v>260</v>
      </c>
      <c r="E247" s="115" t="s">
        <v>8</v>
      </c>
    </row>
    <row r="248" spans="1:5" x14ac:dyDescent="0.2">
      <c r="A248" s="86">
        <f t="shared" si="8"/>
        <v>246</v>
      </c>
      <c r="B248" s="114" t="s">
        <v>278</v>
      </c>
      <c r="C248" s="70" t="s">
        <v>259</v>
      </c>
      <c r="D248" s="70" t="s">
        <v>260</v>
      </c>
      <c r="E248" s="115" t="s">
        <v>8</v>
      </c>
    </row>
    <row r="249" spans="1:5" x14ac:dyDescent="0.2">
      <c r="A249" s="86">
        <f t="shared" si="8"/>
        <v>247</v>
      </c>
      <c r="B249" s="114" t="s">
        <v>279</v>
      </c>
      <c r="C249" s="70" t="s">
        <v>259</v>
      </c>
      <c r="D249" s="70" t="s">
        <v>260</v>
      </c>
      <c r="E249" s="115" t="s">
        <v>8</v>
      </c>
    </row>
    <row r="250" spans="1:5" x14ac:dyDescent="0.2">
      <c r="A250" s="86">
        <f t="shared" si="8"/>
        <v>248</v>
      </c>
      <c r="B250" s="114" t="s">
        <v>280</v>
      </c>
      <c r="C250" s="70" t="s">
        <v>259</v>
      </c>
      <c r="D250" s="70" t="s">
        <v>260</v>
      </c>
      <c r="E250" s="115" t="s">
        <v>8</v>
      </c>
    </row>
    <row r="251" spans="1:5" x14ac:dyDescent="0.2">
      <c r="A251" s="86">
        <f t="shared" si="8"/>
        <v>249</v>
      </c>
      <c r="B251" s="114" t="s">
        <v>281</v>
      </c>
      <c r="C251" s="70" t="s">
        <v>259</v>
      </c>
      <c r="D251" s="70" t="s">
        <v>260</v>
      </c>
      <c r="E251" s="115" t="s">
        <v>8</v>
      </c>
    </row>
    <row r="252" spans="1:5" x14ac:dyDescent="0.2">
      <c r="A252" s="86">
        <f t="shared" si="8"/>
        <v>250</v>
      </c>
      <c r="B252" s="114" t="s">
        <v>282</v>
      </c>
      <c r="C252" s="70" t="s">
        <v>283</v>
      </c>
      <c r="D252" s="70" t="s">
        <v>284</v>
      </c>
      <c r="E252" s="115" t="s">
        <v>8</v>
      </c>
    </row>
    <row r="253" spans="1:5" x14ac:dyDescent="0.2">
      <c r="A253" s="86">
        <f t="shared" si="8"/>
        <v>251</v>
      </c>
      <c r="B253" s="114" t="s">
        <v>285</v>
      </c>
      <c r="C253" s="70" t="s">
        <v>283</v>
      </c>
      <c r="D253" s="70" t="s">
        <v>284</v>
      </c>
      <c r="E253" s="115" t="s">
        <v>8</v>
      </c>
    </row>
    <row r="254" spans="1:5" x14ac:dyDescent="0.2">
      <c r="A254" s="86">
        <f t="shared" si="8"/>
        <v>252</v>
      </c>
      <c r="B254" s="114" t="s">
        <v>286</v>
      </c>
      <c r="C254" s="70" t="s">
        <v>283</v>
      </c>
      <c r="D254" s="70" t="s">
        <v>284</v>
      </c>
      <c r="E254" s="115" t="s">
        <v>8</v>
      </c>
    </row>
    <row r="255" spans="1:5" x14ac:dyDescent="0.2">
      <c r="A255" s="86">
        <f t="shared" si="8"/>
        <v>253</v>
      </c>
      <c r="B255" s="114" t="s">
        <v>287</v>
      </c>
      <c r="C255" s="70" t="s">
        <v>283</v>
      </c>
      <c r="D255" s="70" t="s">
        <v>284</v>
      </c>
      <c r="E255" s="115" t="s">
        <v>8</v>
      </c>
    </row>
    <row r="256" spans="1:5" x14ac:dyDescent="0.2">
      <c r="A256" s="86">
        <f t="shared" si="8"/>
        <v>254</v>
      </c>
      <c r="B256" s="114" t="s">
        <v>288</v>
      </c>
      <c r="C256" s="70" t="s">
        <v>283</v>
      </c>
      <c r="D256" s="70" t="s">
        <v>284</v>
      </c>
      <c r="E256" s="115" t="s">
        <v>8</v>
      </c>
    </row>
    <row r="257" spans="1:5" x14ac:dyDescent="0.2">
      <c r="A257" s="86">
        <f t="shared" si="8"/>
        <v>255</v>
      </c>
      <c r="B257" s="114" t="s">
        <v>289</v>
      </c>
      <c r="C257" s="70" t="s">
        <v>283</v>
      </c>
      <c r="D257" s="70" t="s">
        <v>284</v>
      </c>
      <c r="E257" s="115" t="s">
        <v>8</v>
      </c>
    </row>
    <row r="258" spans="1:5" x14ac:dyDescent="0.2">
      <c r="A258" s="86">
        <f t="shared" si="8"/>
        <v>256</v>
      </c>
      <c r="B258" s="114" t="s">
        <v>290</v>
      </c>
      <c r="C258" s="70" t="s">
        <v>283</v>
      </c>
      <c r="D258" s="70" t="s">
        <v>284</v>
      </c>
      <c r="E258" s="115" t="s">
        <v>8</v>
      </c>
    </row>
    <row r="259" spans="1:5" x14ac:dyDescent="0.2">
      <c r="A259" s="86">
        <f t="shared" si="8"/>
        <v>257</v>
      </c>
      <c r="B259" s="114" t="s">
        <v>291</v>
      </c>
      <c r="C259" s="70" t="s">
        <v>283</v>
      </c>
      <c r="D259" s="70" t="s">
        <v>284</v>
      </c>
      <c r="E259" s="115" t="s">
        <v>8</v>
      </c>
    </row>
    <row r="260" spans="1:5" x14ac:dyDescent="0.2">
      <c r="A260" s="86">
        <f t="shared" ref="A260:A323" si="9">A259+1</f>
        <v>258</v>
      </c>
      <c r="B260" s="114" t="s">
        <v>292</v>
      </c>
      <c r="C260" s="70" t="s">
        <v>283</v>
      </c>
      <c r="D260" s="70" t="s">
        <v>284</v>
      </c>
      <c r="E260" s="115" t="s">
        <v>8</v>
      </c>
    </row>
    <row r="261" spans="1:5" x14ac:dyDescent="0.2">
      <c r="A261" s="86">
        <f t="shared" si="9"/>
        <v>259</v>
      </c>
      <c r="B261" s="114" t="s">
        <v>293</v>
      </c>
      <c r="C261" s="70" t="s">
        <v>283</v>
      </c>
      <c r="D261" s="70" t="s">
        <v>284</v>
      </c>
      <c r="E261" s="115" t="s">
        <v>8</v>
      </c>
    </row>
    <row r="262" spans="1:5" x14ac:dyDescent="0.2">
      <c r="A262" s="86">
        <f t="shared" si="9"/>
        <v>260</v>
      </c>
      <c r="B262" s="114" t="s">
        <v>294</v>
      </c>
      <c r="C262" s="70" t="s">
        <v>283</v>
      </c>
      <c r="D262" s="70" t="s">
        <v>284</v>
      </c>
      <c r="E262" s="115" t="s">
        <v>8</v>
      </c>
    </row>
    <row r="263" spans="1:5" x14ac:dyDescent="0.2">
      <c r="A263" s="86">
        <f t="shared" si="9"/>
        <v>261</v>
      </c>
      <c r="B263" s="114" t="s">
        <v>295</v>
      </c>
      <c r="C263" s="70" t="s">
        <v>283</v>
      </c>
      <c r="D263" s="70" t="s">
        <v>284</v>
      </c>
      <c r="E263" s="115" t="s">
        <v>8</v>
      </c>
    </row>
    <row r="264" spans="1:5" x14ac:dyDescent="0.2">
      <c r="A264" s="86">
        <f t="shared" si="9"/>
        <v>262</v>
      </c>
      <c r="B264" s="114" t="s">
        <v>296</v>
      </c>
      <c r="C264" s="70" t="s">
        <v>283</v>
      </c>
      <c r="D264" s="70" t="s">
        <v>284</v>
      </c>
      <c r="E264" s="115" t="s">
        <v>8</v>
      </c>
    </row>
    <row r="265" spans="1:5" x14ac:dyDescent="0.2">
      <c r="A265" s="86">
        <f t="shared" si="9"/>
        <v>263</v>
      </c>
      <c r="B265" s="114" t="s">
        <v>297</v>
      </c>
      <c r="C265" s="70" t="s">
        <v>283</v>
      </c>
      <c r="D265" s="70" t="s">
        <v>284</v>
      </c>
      <c r="E265" s="115" t="s">
        <v>8</v>
      </c>
    </row>
    <row r="266" spans="1:5" x14ac:dyDescent="0.2">
      <c r="A266" s="86">
        <f t="shared" si="9"/>
        <v>264</v>
      </c>
      <c r="B266" s="114" t="s">
        <v>298</v>
      </c>
      <c r="C266" s="70" t="s">
        <v>283</v>
      </c>
      <c r="D266" s="70" t="s">
        <v>284</v>
      </c>
      <c r="E266" s="115" t="s">
        <v>8</v>
      </c>
    </row>
    <row r="267" spans="1:5" x14ac:dyDescent="0.2">
      <c r="A267" s="86">
        <f t="shared" si="9"/>
        <v>265</v>
      </c>
      <c r="B267" s="114" t="s">
        <v>299</v>
      </c>
      <c r="C267" s="70" t="s">
        <v>283</v>
      </c>
      <c r="D267" s="70" t="s">
        <v>284</v>
      </c>
      <c r="E267" s="115" t="s">
        <v>8</v>
      </c>
    </row>
    <row r="268" spans="1:5" x14ac:dyDescent="0.2">
      <c r="A268" s="86">
        <f t="shared" si="9"/>
        <v>266</v>
      </c>
      <c r="B268" s="114" t="s">
        <v>300</v>
      </c>
      <c r="C268" s="70" t="s">
        <v>283</v>
      </c>
      <c r="D268" s="70" t="s">
        <v>284</v>
      </c>
      <c r="E268" s="115" t="s">
        <v>8</v>
      </c>
    </row>
    <row r="269" spans="1:5" x14ac:dyDescent="0.2">
      <c r="A269" s="86">
        <f t="shared" si="9"/>
        <v>267</v>
      </c>
      <c r="B269" s="114" t="s">
        <v>301</v>
      </c>
      <c r="C269" s="70" t="s">
        <v>283</v>
      </c>
      <c r="D269" s="70" t="s">
        <v>284</v>
      </c>
      <c r="E269" s="115" t="s">
        <v>8</v>
      </c>
    </row>
    <row r="270" spans="1:5" x14ac:dyDescent="0.2">
      <c r="A270" s="86">
        <f t="shared" si="9"/>
        <v>268</v>
      </c>
      <c r="B270" s="114" t="s">
        <v>302</v>
      </c>
      <c r="C270" s="70" t="s">
        <v>283</v>
      </c>
      <c r="D270" s="70" t="s">
        <v>284</v>
      </c>
      <c r="E270" s="115" t="s">
        <v>8</v>
      </c>
    </row>
    <row r="271" spans="1:5" x14ac:dyDescent="0.2">
      <c r="A271" s="86">
        <f t="shared" si="9"/>
        <v>269</v>
      </c>
      <c r="B271" s="114" t="s">
        <v>303</v>
      </c>
      <c r="C271" s="70" t="s">
        <v>283</v>
      </c>
      <c r="D271" s="70" t="s">
        <v>284</v>
      </c>
      <c r="E271" s="115" t="s">
        <v>8</v>
      </c>
    </row>
    <row r="272" spans="1:5" x14ac:dyDescent="0.2">
      <c r="A272" s="86">
        <f t="shared" si="9"/>
        <v>270</v>
      </c>
      <c r="B272" s="114" t="s">
        <v>304</v>
      </c>
      <c r="C272" s="70" t="s">
        <v>305</v>
      </c>
      <c r="D272" s="70" t="s">
        <v>306</v>
      </c>
      <c r="E272" s="115" t="s">
        <v>8</v>
      </c>
    </row>
    <row r="273" spans="1:5" x14ac:dyDescent="0.2">
      <c r="A273" s="86">
        <f t="shared" si="9"/>
        <v>271</v>
      </c>
      <c r="B273" s="114" t="s">
        <v>307</v>
      </c>
      <c r="C273" s="70" t="s">
        <v>305</v>
      </c>
      <c r="D273" s="70" t="s">
        <v>306</v>
      </c>
      <c r="E273" s="115" t="s">
        <v>8</v>
      </c>
    </row>
    <row r="274" spans="1:5" x14ac:dyDescent="0.2">
      <c r="A274" s="86">
        <f t="shared" si="9"/>
        <v>272</v>
      </c>
      <c r="B274" s="114" t="s">
        <v>308</v>
      </c>
      <c r="C274" s="70" t="s">
        <v>305</v>
      </c>
      <c r="D274" s="70" t="s">
        <v>306</v>
      </c>
      <c r="E274" s="115" t="s">
        <v>8</v>
      </c>
    </row>
    <row r="275" spans="1:5" x14ac:dyDescent="0.2">
      <c r="A275" s="86">
        <f t="shared" si="9"/>
        <v>273</v>
      </c>
      <c r="B275" s="114" t="s">
        <v>309</v>
      </c>
      <c r="C275" s="70" t="s">
        <v>305</v>
      </c>
      <c r="D275" s="70" t="s">
        <v>306</v>
      </c>
      <c r="E275" s="115" t="s">
        <v>8</v>
      </c>
    </row>
    <row r="276" spans="1:5" x14ac:dyDescent="0.2">
      <c r="A276" s="86">
        <f t="shared" si="9"/>
        <v>274</v>
      </c>
      <c r="B276" s="114" t="s">
        <v>310</v>
      </c>
      <c r="C276" s="70" t="s">
        <v>305</v>
      </c>
      <c r="D276" s="70" t="s">
        <v>306</v>
      </c>
      <c r="E276" s="115" t="s">
        <v>5</v>
      </c>
    </row>
    <row r="277" spans="1:5" x14ac:dyDescent="0.2">
      <c r="A277" s="86">
        <f t="shared" si="9"/>
        <v>275</v>
      </c>
      <c r="B277" s="114" t="s">
        <v>311</v>
      </c>
      <c r="C277" s="70" t="s">
        <v>305</v>
      </c>
      <c r="D277" s="70" t="s">
        <v>306</v>
      </c>
      <c r="E277" s="115" t="s">
        <v>5</v>
      </c>
    </row>
    <row r="278" spans="1:5" x14ac:dyDescent="0.2">
      <c r="A278" s="86">
        <f t="shared" si="9"/>
        <v>276</v>
      </c>
      <c r="B278" s="114" t="s">
        <v>312</v>
      </c>
      <c r="C278" s="70" t="s">
        <v>305</v>
      </c>
      <c r="D278" s="70" t="s">
        <v>306</v>
      </c>
      <c r="E278" s="115" t="s">
        <v>8</v>
      </c>
    </row>
    <row r="279" spans="1:5" x14ac:dyDescent="0.2">
      <c r="A279" s="86">
        <f t="shared" si="9"/>
        <v>277</v>
      </c>
      <c r="B279" s="114" t="s">
        <v>313</v>
      </c>
      <c r="C279" s="70" t="s">
        <v>305</v>
      </c>
      <c r="D279" s="70" t="s">
        <v>306</v>
      </c>
      <c r="E279" s="115" t="s">
        <v>8</v>
      </c>
    </row>
    <row r="280" spans="1:5" x14ac:dyDescent="0.2">
      <c r="A280" s="86">
        <f t="shared" si="9"/>
        <v>278</v>
      </c>
      <c r="B280" s="114" t="s">
        <v>314</v>
      </c>
      <c r="C280" s="70" t="s">
        <v>305</v>
      </c>
      <c r="D280" s="70" t="s">
        <v>306</v>
      </c>
      <c r="E280" s="115" t="s">
        <v>8</v>
      </c>
    </row>
    <row r="281" spans="1:5" x14ac:dyDescent="0.2">
      <c r="A281" s="86">
        <f t="shared" si="9"/>
        <v>279</v>
      </c>
      <c r="B281" s="114" t="s">
        <v>315</v>
      </c>
      <c r="C281" s="70" t="s">
        <v>305</v>
      </c>
      <c r="D281" s="70" t="s">
        <v>306</v>
      </c>
      <c r="E281" s="115" t="s">
        <v>8</v>
      </c>
    </row>
    <row r="282" spans="1:5" x14ac:dyDescent="0.2">
      <c r="A282" s="86">
        <f t="shared" si="9"/>
        <v>280</v>
      </c>
      <c r="B282" s="114" t="s">
        <v>316</v>
      </c>
      <c r="C282" s="70" t="s">
        <v>317</v>
      </c>
      <c r="D282" s="70" t="s">
        <v>318</v>
      </c>
      <c r="E282" s="115" t="s">
        <v>8</v>
      </c>
    </row>
    <row r="283" spans="1:5" x14ac:dyDescent="0.2">
      <c r="A283" s="86">
        <f t="shared" si="9"/>
        <v>281</v>
      </c>
      <c r="B283" s="114" t="s">
        <v>319</v>
      </c>
      <c r="C283" s="70" t="s">
        <v>317</v>
      </c>
      <c r="D283" s="70" t="s">
        <v>318</v>
      </c>
      <c r="E283" s="115" t="s">
        <v>8</v>
      </c>
    </row>
    <row r="284" spans="1:5" x14ac:dyDescent="0.2">
      <c r="A284" s="86">
        <f t="shared" si="9"/>
        <v>282</v>
      </c>
      <c r="B284" s="114" t="s">
        <v>320</v>
      </c>
      <c r="C284" s="70" t="s">
        <v>317</v>
      </c>
      <c r="D284" s="70" t="s">
        <v>318</v>
      </c>
      <c r="E284" s="115" t="s">
        <v>8</v>
      </c>
    </row>
    <row r="285" spans="1:5" x14ac:dyDescent="0.2">
      <c r="A285" s="86">
        <f t="shared" si="9"/>
        <v>283</v>
      </c>
      <c r="B285" s="114" t="s">
        <v>321</v>
      </c>
      <c r="C285" s="70" t="s">
        <v>317</v>
      </c>
      <c r="D285" s="70" t="s">
        <v>318</v>
      </c>
      <c r="E285" s="115" t="s">
        <v>8</v>
      </c>
    </row>
    <row r="286" spans="1:5" x14ac:dyDescent="0.2">
      <c r="A286" s="86">
        <f t="shared" si="9"/>
        <v>284</v>
      </c>
      <c r="B286" s="114" t="s">
        <v>322</v>
      </c>
      <c r="C286" s="70" t="s">
        <v>317</v>
      </c>
      <c r="D286" s="70" t="s">
        <v>318</v>
      </c>
      <c r="E286" s="115" t="s">
        <v>8</v>
      </c>
    </row>
    <row r="287" spans="1:5" x14ac:dyDescent="0.2">
      <c r="A287" s="86">
        <f t="shared" si="9"/>
        <v>285</v>
      </c>
      <c r="B287" s="114" t="s">
        <v>323</v>
      </c>
      <c r="C287" s="70" t="s">
        <v>317</v>
      </c>
      <c r="D287" s="70" t="s">
        <v>318</v>
      </c>
      <c r="E287" s="115" t="s">
        <v>8</v>
      </c>
    </row>
    <row r="288" spans="1:5" x14ac:dyDescent="0.2">
      <c r="A288" s="86">
        <f t="shared" si="9"/>
        <v>286</v>
      </c>
      <c r="B288" s="114" t="s">
        <v>324</v>
      </c>
      <c r="C288" s="70" t="s">
        <v>317</v>
      </c>
      <c r="D288" s="70" t="s">
        <v>318</v>
      </c>
      <c r="E288" s="115" t="s">
        <v>8</v>
      </c>
    </row>
    <row r="289" spans="1:5" x14ac:dyDescent="0.2">
      <c r="A289" s="86">
        <f t="shared" si="9"/>
        <v>287</v>
      </c>
      <c r="B289" s="114" t="s">
        <v>325</v>
      </c>
      <c r="C289" s="70" t="s">
        <v>317</v>
      </c>
      <c r="D289" s="70" t="s">
        <v>318</v>
      </c>
      <c r="E289" s="115" t="s">
        <v>8</v>
      </c>
    </row>
    <row r="290" spans="1:5" x14ac:dyDescent="0.2">
      <c r="A290" s="86">
        <f t="shared" si="9"/>
        <v>288</v>
      </c>
      <c r="B290" s="114" t="s">
        <v>326</v>
      </c>
      <c r="C290" s="70" t="s">
        <v>317</v>
      </c>
      <c r="D290" s="70" t="s">
        <v>318</v>
      </c>
      <c r="E290" s="115" t="s">
        <v>8</v>
      </c>
    </row>
    <row r="291" spans="1:5" x14ac:dyDescent="0.2">
      <c r="A291" s="86">
        <f t="shared" si="9"/>
        <v>289</v>
      </c>
      <c r="B291" s="114" t="s">
        <v>327</v>
      </c>
      <c r="C291" s="70" t="s">
        <v>317</v>
      </c>
      <c r="D291" s="70" t="s">
        <v>318</v>
      </c>
      <c r="E291" s="115" t="s">
        <v>8</v>
      </c>
    </row>
    <row r="292" spans="1:5" x14ac:dyDescent="0.2">
      <c r="A292" s="86">
        <f t="shared" si="9"/>
        <v>290</v>
      </c>
      <c r="B292" s="114" t="s">
        <v>328</v>
      </c>
      <c r="C292" s="70" t="s">
        <v>317</v>
      </c>
      <c r="D292" s="70" t="s">
        <v>318</v>
      </c>
      <c r="E292" s="115" t="s">
        <v>8</v>
      </c>
    </row>
    <row r="293" spans="1:5" x14ac:dyDescent="0.2">
      <c r="A293" s="86">
        <f t="shared" si="9"/>
        <v>291</v>
      </c>
      <c r="B293" s="114" t="s">
        <v>329</v>
      </c>
      <c r="C293" s="70" t="s">
        <v>317</v>
      </c>
      <c r="D293" s="70" t="s">
        <v>318</v>
      </c>
      <c r="E293" s="115" t="s">
        <v>8</v>
      </c>
    </row>
    <row r="294" spans="1:5" x14ac:dyDescent="0.2">
      <c r="A294" s="86">
        <f t="shared" si="9"/>
        <v>292</v>
      </c>
      <c r="B294" s="114" t="s">
        <v>330</v>
      </c>
      <c r="C294" s="70" t="s">
        <v>317</v>
      </c>
      <c r="D294" s="70" t="s">
        <v>318</v>
      </c>
      <c r="E294" s="115" t="s">
        <v>8</v>
      </c>
    </row>
    <row r="295" spans="1:5" x14ac:dyDescent="0.2">
      <c r="A295" s="86">
        <f t="shared" si="9"/>
        <v>293</v>
      </c>
      <c r="B295" s="114" t="s">
        <v>331</v>
      </c>
      <c r="C295" s="70" t="s">
        <v>317</v>
      </c>
      <c r="D295" s="70" t="s">
        <v>318</v>
      </c>
      <c r="E295" s="115" t="s">
        <v>8</v>
      </c>
    </row>
    <row r="296" spans="1:5" x14ac:dyDescent="0.2">
      <c r="A296" s="86">
        <f t="shared" si="9"/>
        <v>294</v>
      </c>
      <c r="B296" s="114" t="s">
        <v>332</v>
      </c>
      <c r="C296" s="70" t="s">
        <v>317</v>
      </c>
      <c r="D296" s="70" t="s">
        <v>318</v>
      </c>
      <c r="E296" s="115" t="s">
        <v>8</v>
      </c>
    </row>
    <row r="297" spans="1:5" x14ac:dyDescent="0.2">
      <c r="A297" s="86">
        <f t="shared" si="9"/>
        <v>295</v>
      </c>
      <c r="B297" s="114" t="s">
        <v>333</v>
      </c>
      <c r="C297" s="70" t="s">
        <v>317</v>
      </c>
      <c r="D297" s="70" t="s">
        <v>318</v>
      </c>
      <c r="E297" s="115" t="s">
        <v>8</v>
      </c>
    </row>
    <row r="298" spans="1:5" x14ac:dyDescent="0.2">
      <c r="A298" s="86">
        <f t="shared" si="9"/>
        <v>296</v>
      </c>
      <c r="B298" s="114" t="s">
        <v>334</v>
      </c>
      <c r="C298" s="70" t="s">
        <v>317</v>
      </c>
      <c r="D298" s="70" t="s">
        <v>318</v>
      </c>
      <c r="E298" s="115" t="s">
        <v>8</v>
      </c>
    </row>
    <row r="299" spans="1:5" x14ac:dyDescent="0.2">
      <c r="A299" s="86">
        <f t="shared" si="9"/>
        <v>297</v>
      </c>
      <c r="B299" s="114" t="s">
        <v>335</v>
      </c>
      <c r="C299" s="70" t="s">
        <v>317</v>
      </c>
      <c r="D299" s="70" t="s">
        <v>318</v>
      </c>
      <c r="E299" s="115" t="s">
        <v>8</v>
      </c>
    </row>
    <row r="300" spans="1:5" x14ac:dyDescent="0.2">
      <c r="A300" s="86">
        <f t="shared" si="9"/>
        <v>298</v>
      </c>
      <c r="B300" s="114" t="s">
        <v>336</v>
      </c>
      <c r="C300" s="70" t="s">
        <v>317</v>
      </c>
      <c r="D300" s="70" t="s">
        <v>318</v>
      </c>
      <c r="E300" s="115" t="s">
        <v>8</v>
      </c>
    </row>
    <row r="301" spans="1:5" x14ac:dyDescent="0.2">
      <c r="A301" s="86">
        <f t="shared" si="9"/>
        <v>299</v>
      </c>
      <c r="B301" s="114" t="s">
        <v>337</v>
      </c>
      <c r="C301" s="70" t="s">
        <v>317</v>
      </c>
      <c r="D301" s="70" t="s">
        <v>318</v>
      </c>
      <c r="E301" s="115" t="s">
        <v>8</v>
      </c>
    </row>
    <row r="302" spans="1:5" x14ac:dyDescent="0.2">
      <c r="A302" s="107">
        <f t="shared" si="9"/>
        <v>300</v>
      </c>
      <c r="B302" s="114" t="s">
        <v>338</v>
      </c>
      <c r="C302" s="70" t="s">
        <v>339</v>
      </c>
      <c r="D302" s="70" t="s">
        <v>340</v>
      </c>
      <c r="E302" s="115" t="s">
        <v>5</v>
      </c>
    </row>
    <row r="303" spans="1:5" x14ac:dyDescent="0.2">
      <c r="A303" s="107">
        <f t="shared" si="9"/>
        <v>301</v>
      </c>
      <c r="B303" s="114" t="s">
        <v>341</v>
      </c>
      <c r="C303" s="70" t="s">
        <v>339</v>
      </c>
      <c r="D303" s="70" t="s">
        <v>340</v>
      </c>
      <c r="E303" s="115" t="s">
        <v>5</v>
      </c>
    </row>
    <row r="304" spans="1:5" x14ac:dyDescent="0.2">
      <c r="A304" s="107">
        <f t="shared" si="9"/>
        <v>302</v>
      </c>
      <c r="B304" s="114" t="s">
        <v>342</v>
      </c>
      <c r="C304" s="70" t="s">
        <v>339</v>
      </c>
      <c r="D304" s="70" t="s">
        <v>340</v>
      </c>
      <c r="E304" s="115" t="s">
        <v>5</v>
      </c>
    </row>
    <row r="305" spans="1:5" x14ac:dyDescent="0.2">
      <c r="A305" s="107">
        <f t="shared" si="9"/>
        <v>303</v>
      </c>
      <c r="B305" s="114" t="s">
        <v>343</v>
      </c>
      <c r="C305" s="70" t="s">
        <v>339</v>
      </c>
      <c r="D305" s="70" t="s">
        <v>340</v>
      </c>
      <c r="E305" s="115" t="s">
        <v>5</v>
      </c>
    </row>
    <row r="306" spans="1:5" x14ac:dyDescent="0.2">
      <c r="A306" s="107">
        <f t="shared" si="9"/>
        <v>304</v>
      </c>
      <c r="B306" s="114" t="s">
        <v>344</v>
      </c>
      <c r="C306" s="70" t="s">
        <v>339</v>
      </c>
      <c r="D306" s="70" t="s">
        <v>340</v>
      </c>
      <c r="E306" s="115" t="s">
        <v>5</v>
      </c>
    </row>
    <row r="307" spans="1:5" x14ac:dyDescent="0.2">
      <c r="A307" s="107">
        <f t="shared" si="9"/>
        <v>305</v>
      </c>
      <c r="B307" s="114" t="s">
        <v>345</v>
      </c>
      <c r="C307" s="70" t="s">
        <v>339</v>
      </c>
      <c r="D307" s="70" t="s">
        <v>340</v>
      </c>
      <c r="E307" s="115" t="s">
        <v>5</v>
      </c>
    </row>
    <row r="308" spans="1:5" x14ac:dyDescent="0.2">
      <c r="A308" s="107">
        <f t="shared" si="9"/>
        <v>306</v>
      </c>
      <c r="B308" s="114" t="s">
        <v>346</v>
      </c>
      <c r="C308" s="70" t="s">
        <v>339</v>
      </c>
      <c r="D308" s="70" t="s">
        <v>340</v>
      </c>
      <c r="E308" s="115" t="s">
        <v>5</v>
      </c>
    </row>
    <row r="309" spans="1:5" x14ac:dyDescent="0.2">
      <c r="A309" s="107">
        <f t="shared" si="9"/>
        <v>307</v>
      </c>
      <c r="B309" s="114" t="s">
        <v>347</v>
      </c>
      <c r="C309" s="70" t="s">
        <v>339</v>
      </c>
      <c r="D309" s="70" t="s">
        <v>340</v>
      </c>
      <c r="E309" s="115" t="s">
        <v>5</v>
      </c>
    </row>
    <row r="310" spans="1:5" x14ac:dyDescent="0.2">
      <c r="A310" s="107">
        <f t="shared" si="9"/>
        <v>308</v>
      </c>
      <c r="B310" s="114" t="s">
        <v>348</v>
      </c>
      <c r="C310" s="70" t="s">
        <v>339</v>
      </c>
      <c r="D310" s="70" t="s">
        <v>340</v>
      </c>
      <c r="E310" s="115" t="s">
        <v>5</v>
      </c>
    </row>
    <row r="311" spans="1:5" x14ac:dyDescent="0.2">
      <c r="A311" s="107">
        <f t="shared" si="9"/>
        <v>309</v>
      </c>
      <c r="B311" s="114" t="s">
        <v>349</v>
      </c>
      <c r="C311" s="70" t="s">
        <v>339</v>
      </c>
      <c r="D311" s="70" t="s">
        <v>340</v>
      </c>
      <c r="E311" s="115" t="s">
        <v>5</v>
      </c>
    </row>
    <row r="312" spans="1:5" x14ac:dyDescent="0.2">
      <c r="A312" s="107">
        <f t="shared" si="9"/>
        <v>310</v>
      </c>
      <c r="B312" s="114" t="s">
        <v>350</v>
      </c>
      <c r="C312" s="70" t="s">
        <v>339</v>
      </c>
      <c r="D312" s="70" t="s">
        <v>340</v>
      </c>
      <c r="E312" s="115" t="s">
        <v>78</v>
      </c>
    </row>
    <row r="313" spans="1:5" x14ac:dyDescent="0.2">
      <c r="A313" s="107">
        <f t="shared" si="9"/>
        <v>311</v>
      </c>
      <c r="B313" s="114" t="s">
        <v>351</v>
      </c>
      <c r="C313" s="70" t="s">
        <v>339</v>
      </c>
      <c r="D313" s="70" t="s">
        <v>340</v>
      </c>
      <c r="E313" s="115" t="s">
        <v>78</v>
      </c>
    </row>
    <row r="314" spans="1:5" x14ac:dyDescent="0.2">
      <c r="A314" s="107">
        <f t="shared" si="9"/>
        <v>312</v>
      </c>
      <c r="B314" s="114" t="s">
        <v>352</v>
      </c>
      <c r="C314" s="70" t="s">
        <v>339</v>
      </c>
      <c r="D314" s="70" t="s">
        <v>340</v>
      </c>
      <c r="E314" s="115" t="s">
        <v>78</v>
      </c>
    </row>
    <row r="315" spans="1:5" x14ac:dyDescent="0.2">
      <c r="A315" s="107">
        <f t="shared" si="9"/>
        <v>313</v>
      </c>
      <c r="B315" s="114" t="s">
        <v>353</v>
      </c>
      <c r="C315" s="70" t="s">
        <v>339</v>
      </c>
      <c r="D315" s="70" t="s">
        <v>340</v>
      </c>
      <c r="E315" s="115" t="s">
        <v>5</v>
      </c>
    </row>
    <row r="316" spans="1:5" x14ac:dyDescent="0.2">
      <c r="A316" s="107">
        <f t="shared" si="9"/>
        <v>314</v>
      </c>
      <c r="B316" s="114" t="s">
        <v>354</v>
      </c>
      <c r="C316" s="70" t="s">
        <v>339</v>
      </c>
      <c r="D316" s="70" t="s">
        <v>340</v>
      </c>
      <c r="E316" s="115" t="s">
        <v>5</v>
      </c>
    </row>
    <row r="317" spans="1:5" x14ac:dyDescent="0.2">
      <c r="A317" s="107">
        <f t="shared" si="9"/>
        <v>315</v>
      </c>
      <c r="B317" s="114" t="s">
        <v>355</v>
      </c>
      <c r="C317" s="70" t="s">
        <v>339</v>
      </c>
      <c r="D317" s="70" t="s">
        <v>340</v>
      </c>
      <c r="E317" s="115" t="s">
        <v>5</v>
      </c>
    </row>
    <row r="318" spans="1:5" x14ac:dyDescent="0.2">
      <c r="A318" s="107">
        <f t="shared" si="9"/>
        <v>316</v>
      </c>
      <c r="B318" s="114" t="s">
        <v>356</v>
      </c>
      <c r="C318" s="70" t="s">
        <v>339</v>
      </c>
      <c r="D318" s="70" t="s">
        <v>340</v>
      </c>
      <c r="E318" s="115" t="s">
        <v>5</v>
      </c>
    </row>
    <row r="319" spans="1:5" x14ac:dyDescent="0.2">
      <c r="A319" s="107">
        <f t="shared" si="9"/>
        <v>317</v>
      </c>
      <c r="B319" s="114" t="s">
        <v>357</v>
      </c>
      <c r="C319" s="70" t="s">
        <v>339</v>
      </c>
      <c r="D319" s="70" t="s">
        <v>340</v>
      </c>
      <c r="E319" s="115" t="s">
        <v>5</v>
      </c>
    </row>
    <row r="320" spans="1:5" x14ac:dyDescent="0.2">
      <c r="A320" s="107">
        <f t="shared" si="9"/>
        <v>318</v>
      </c>
      <c r="B320" s="114" t="s">
        <v>358</v>
      </c>
      <c r="C320" s="70" t="s">
        <v>339</v>
      </c>
      <c r="D320" s="70" t="s">
        <v>340</v>
      </c>
      <c r="E320" s="115" t="s">
        <v>5</v>
      </c>
    </row>
    <row r="321" spans="1:5" x14ac:dyDescent="0.2">
      <c r="A321" s="107">
        <f t="shared" si="9"/>
        <v>319</v>
      </c>
      <c r="B321" s="114" t="s">
        <v>359</v>
      </c>
      <c r="C321" s="70" t="s">
        <v>339</v>
      </c>
      <c r="D321" s="70" t="s">
        <v>340</v>
      </c>
      <c r="E321" s="115" t="s">
        <v>5</v>
      </c>
    </row>
    <row r="322" spans="1:5" x14ac:dyDescent="0.2">
      <c r="A322" s="107">
        <f t="shared" si="9"/>
        <v>320</v>
      </c>
      <c r="B322" s="114" t="s">
        <v>360</v>
      </c>
      <c r="C322" s="70" t="s">
        <v>339</v>
      </c>
      <c r="D322" s="70" t="s">
        <v>340</v>
      </c>
      <c r="E322" s="115" t="s">
        <v>5</v>
      </c>
    </row>
    <row r="323" spans="1:5" x14ac:dyDescent="0.2">
      <c r="A323" s="107">
        <f t="shared" si="9"/>
        <v>321</v>
      </c>
      <c r="B323" s="114" t="s">
        <v>361</v>
      </c>
      <c r="C323" s="70" t="s">
        <v>339</v>
      </c>
      <c r="D323" s="70" t="s">
        <v>340</v>
      </c>
      <c r="E323" s="115" t="s">
        <v>5</v>
      </c>
    </row>
    <row r="324" spans="1:5" x14ac:dyDescent="0.2">
      <c r="A324" s="107">
        <f t="shared" ref="A324:A387" si="10">A323+1</f>
        <v>322</v>
      </c>
      <c r="B324" s="114" t="s">
        <v>362</v>
      </c>
      <c r="C324" s="70" t="s">
        <v>339</v>
      </c>
      <c r="D324" s="70" t="s">
        <v>340</v>
      </c>
      <c r="E324" s="115" t="s">
        <v>5</v>
      </c>
    </row>
    <row r="325" spans="1:5" x14ac:dyDescent="0.2">
      <c r="A325" s="107">
        <f t="shared" si="10"/>
        <v>323</v>
      </c>
      <c r="B325" s="114" t="s">
        <v>363</v>
      </c>
      <c r="C325" s="70" t="s">
        <v>339</v>
      </c>
      <c r="D325" s="70" t="s">
        <v>340</v>
      </c>
      <c r="E325" s="115" t="s">
        <v>5</v>
      </c>
    </row>
    <row r="326" spans="1:5" x14ac:dyDescent="0.2">
      <c r="A326" s="107">
        <f t="shared" si="10"/>
        <v>324</v>
      </c>
      <c r="B326" s="114" t="s">
        <v>364</v>
      </c>
      <c r="C326" s="70" t="s">
        <v>339</v>
      </c>
      <c r="D326" s="70" t="s">
        <v>340</v>
      </c>
      <c r="E326" s="115" t="s">
        <v>5</v>
      </c>
    </row>
    <row r="327" spans="1:5" x14ac:dyDescent="0.2">
      <c r="A327" s="107">
        <f t="shared" si="10"/>
        <v>325</v>
      </c>
      <c r="B327" s="114" t="s">
        <v>365</v>
      </c>
      <c r="C327" s="70" t="s">
        <v>339</v>
      </c>
      <c r="D327" s="70" t="s">
        <v>340</v>
      </c>
      <c r="E327" s="115" t="s">
        <v>5</v>
      </c>
    </row>
    <row r="328" spans="1:5" x14ac:dyDescent="0.2">
      <c r="A328" s="86">
        <f t="shared" si="10"/>
        <v>326</v>
      </c>
      <c r="B328" s="114" t="s">
        <v>366</v>
      </c>
      <c r="C328" s="70" t="s">
        <v>367</v>
      </c>
      <c r="D328" s="70" t="s">
        <v>368</v>
      </c>
      <c r="E328" s="115" t="s">
        <v>8</v>
      </c>
    </row>
    <row r="329" spans="1:5" x14ac:dyDescent="0.2">
      <c r="A329" s="86">
        <f t="shared" si="10"/>
        <v>327</v>
      </c>
      <c r="B329" s="114" t="s">
        <v>369</v>
      </c>
      <c r="C329" s="70" t="s">
        <v>367</v>
      </c>
      <c r="D329" s="70" t="s">
        <v>368</v>
      </c>
      <c r="E329" s="115" t="s">
        <v>8</v>
      </c>
    </row>
    <row r="330" spans="1:5" x14ac:dyDescent="0.2">
      <c r="A330" s="86">
        <f t="shared" si="10"/>
        <v>328</v>
      </c>
      <c r="B330" s="114" t="s">
        <v>370</v>
      </c>
      <c r="C330" s="70" t="s">
        <v>367</v>
      </c>
      <c r="D330" s="70" t="s">
        <v>368</v>
      </c>
      <c r="E330" s="115" t="s">
        <v>8</v>
      </c>
    </row>
    <row r="331" spans="1:5" x14ac:dyDescent="0.2">
      <c r="A331" s="86">
        <f t="shared" si="10"/>
        <v>329</v>
      </c>
      <c r="B331" s="114" t="s">
        <v>371</v>
      </c>
      <c r="C331" s="70" t="s">
        <v>367</v>
      </c>
      <c r="D331" s="70" t="s">
        <v>368</v>
      </c>
      <c r="E331" s="115" t="s">
        <v>8</v>
      </c>
    </row>
    <row r="332" spans="1:5" x14ac:dyDescent="0.2">
      <c r="A332" s="86">
        <f t="shared" si="10"/>
        <v>330</v>
      </c>
      <c r="B332" s="114" t="s">
        <v>372</v>
      </c>
      <c r="C332" s="70" t="s">
        <v>367</v>
      </c>
      <c r="D332" s="70" t="s">
        <v>368</v>
      </c>
      <c r="E332" s="115" t="s">
        <v>8</v>
      </c>
    </row>
    <row r="333" spans="1:5" x14ac:dyDescent="0.2">
      <c r="A333" s="86">
        <f t="shared" si="10"/>
        <v>331</v>
      </c>
      <c r="B333" s="114" t="s">
        <v>373</v>
      </c>
      <c r="C333" s="70" t="s">
        <v>367</v>
      </c>
      <c r="D333" s="70" t="s">
        <v>368</v>
      </c>
      <c r="E333" s="115" t="s">
        <v>8</v>
      </c>
    </row>
    <row r="334" spans="1:5" x14ac:dyDescent="0.2">
      <c r="A334" s="86">
        <f t="shared" si="10"/>
        <v>332</v>
      </c>
      <c r="B334" s="114" t="s">
        <v>374</v>
      </c>
      <c r="C334" s="70" t="s">
        <v>367</v>
      </c>
      <c r="D334" s="70" t="s">
        <v>368</v>
      </c>
      <c r="E334" s="115" t="s">
        <v>8</v>
      </c>
    </row>
    <row r="335" spans="1:5" x14ac:dyDescent="0.2">
      <c r="A335" s="86">
        <f t="shared" si="10"/>
        <v>333</v>
      </c>
      <c r="B335" s="114" t="s">
        <v>375</v>
      </c>
      <c r="C335" s="70" t="s">
        <v>367</v>
      </c>
      <c r="D335" s="70" t="s">
        <v>368</v>
      </c>
      <c r="E335" s="115" t="s">
        <v>8</v>
      </c>
    </row>
    <row r="336" spans="1:5" x14ac:dyDescent="0.2">
      <c r="A336" s="86">
        <f t="shared" si="10"/>
        <v>334</v>
      </c>
      <c r="B336" s="114" t="s">
        <v>376</v>
      </c>
      <c r="C336" s="70" t="s">
        <v>367</v>
      </c>
      <c r="D336" s="70" t="s">
        <v>368</v>
      </c>
      <c r="E336" s="115" t="s">
        <v>8</v>
      </c>
    </row>
    <row r="337" spans="1:5" x14ac:dyDescent="0.2">
      <c r="A337" s="86">
        <f t="shared" si="10"/>
        <v>335</v>
      </c>
      <c r="B337" s="114" t="s">
        <v>377</v>
      </c>
      <c r="C337" s="70" t="s">
        <v>367</v>
      </c>
      <c r="D337" s="70" t="s">
        <v>368</v>
      </c>
      <c r="E337" s="115" t="s">
        <v>8</v>
      </c>
    </row>
    <row r="338" spans="1:5" x14ac:dyDescent="0.2">
      <c r="A338" s="86">
        <f t="shared" si="10"/>
        <v>336</v>
      </c>
      <c r="B338" s="114" t="s">
        <v>378</v>
      </c>
      <c r="C338" s="70" t="s">
        <v>367</v>
      </c>
      <c r="D338" s="70" t="s">
        <v>368</v>
      </c>
      <c r="E338" s="115" t="s">
        <v>8</v>
      </c>
    </row>
    <row r="339" spans="1:5" x14ac:dyDescent="0.2">
      <c r="A339" s="86">
        <f t="shared" si="10"/>
        <v>337</v>
      </c>
      <c r="B339" s="114" t="s">
        <v>379</v>
      </c>
      <c r="C339" s="70" t="s">
        <v>367</v>
      </c>
      <c r="D339" s="70" t="s">
        <v>368</v>
      </c>
      <c r="E339" s="115" t="s">
        <v>8</v>
      </c>
    </row>
    <row r="340" spans="1:5" x14ac:dyDescent="0.2">
      <c r="A340" s="86">
        <f t="shared" si="10"/>
        <v>338</v>
      </c>
      <c r="B340" s="114" t="s">
        <v>380</v>
      </c>
      <c r="C340" s="70" t="s">
        <v>367</v>
      </c>
      <c r="D340" s="70" t="s">
        <v>368</v>
      </c>
      <c r="E340" s="115" t="s">
        <v>8</v>
      </c>
    </row>
    <row r="341" spans="1:5" x14ac:dyDescent="0.2">
      <c r="A341" s="86">
        <f t="shared" si="10"/>
        <v>339</v>
      </c>
      <c r="B341" s="114" t="s">
        <v>381</v>
      </c>
      <c r="C341" s="70" t="s">
        <v>367</v>
      </c>
      <c r="D341" s="70" t="s">
        <v>368</v>
      </c>
      <c r="E341" s="115" t="s">
        <v>8</v>
      </c>
    </row>
    <row r="342" spans="1:5" x14ac:dyDescent="0.2">
      <c r="A342" s="86">
        <f t="shared" si="10"/>
        <v>340</v>
      </c>
      <c r="B342" s="114" t="s">
        <v>382</v>
      </c>
      <c r="C342" s="70" t="s">
        <v>367</v>
      </c>
      <c r="D342" s="70" t="s">
        <v>368</v>
      </c>
      <c r="E342" s="115" t="s">
        <v>78</v>
      </c>
    </row>
    <row r="343" spans="1:5" x14ac:dyDescent="0.2">
      <c r="A343" s="86">
        <f t="shared" si="10"/>
        <v>341</v>
      </c>
      <c r="B343" s="114" t="s">
        <v>383</v>
      </c>
      <c r="C343" s="70" t="s">
        <v>367</v>
      </c>
      <c r="D343" s="70" t="s">
        <v>368</v>
      </c>
      <c r="E343" s="115" t="s">
        <v>78</v>
      </c>
    </row>
    <row r="344" spans="1:5" x14ac:dyDescent="0.2">
      <c r="A344" s="86">
        <f t="shared" si="10"/>
        <v>342</v>
      </c>
      <c r="B344" s="114" t="s">
        <v>384</v>
      </c>
      <c r="C344" s="70" t="s">
        <v>367</v>
      </c>
      <c r="D344" s="70" t="s">
        <v>368</v>
      </c>
      <c r="E344" s="115" t="s">
        <v>8</v>
      </c>
    </row>
    <row r="345" spans="1:5" x14ac:dyDescent="0.2">
      <c r="A345" s="86">
        <f t="shared" si="10"/>
        <v>343</v>
      </c>
      <c r="B345" s="114" t="s">
        <v>385</v>
      </c>
      <c r="C345" s="70" t="s">
        <v>367</v>
      </c>
      <c r="D345" s="70" t="s">
        <v>368</v>
      </c>
      <c r="E345" s="115" t="s">
        <v>8</v>
      </c>
    </row>
    <row r="346" spans="1:5" x14ac:dyDescent="0.2">
      <c r="A346" s="86">
        <f t="shared" si="10"/>
        <v>344</v>
      </c>
      <c r="B346" s="114" t="s">
        <v>386</v>
      </c>
      <c r="C346" s="70" t="s">
        <v>367</v>
      </c>
      <c r="D346" s="70" t="s">
        <v>368</v>
      </c>
      <c r="E346" s="115" t="s">
        <v>8</v>
      </c>
    </row>
    <row r="347" spans="1:5" x14ac:dyDescent="0.2">
      <c r="A347" s="86">
        <f t="shared" si="10"/>
        <v>345</v>
      </c>
      <c r="B347" s="114" t="s">
        <v>387</v>
      </c>
      <c r="C347" s="70" t="s">
        <v>388</v>
      </c>
      <c r="D347" s="70" t="s">
        <v>389</v>
      </c>
      <c r="E347" s="115" t="s">
        <v>8</v>
      </c>
    </row>
    <row r="348" spans="1:5" x14ac:dyDescent="0.2">
      <c r="A348" s="86">
        <f t="shared" si="10"/>
        <v>346</v>
      </c>
      <c r="B348" s="114" t="s">
        <v>390</v>
      </c>
      <c r="C348" s="70" t="s">
        <v>388</v>
      </c>
      <c r="D348" s="70" t="s">
        <v>389</v>
      </c>
      <c r="E348" s="115" t="s">
        <v>8</v>
      </c>
    </row>
    <row r="349" spans="1:5" x14ac:dyDescent="0.2">
      <c r="A349" s="86">
        <f t="shared" si="10"/>
        <v>347</v>
      </c>
      <c r="B349" s="114" t="s">
        <v>391</v>
      </c>
      <c r="C349" s="70" t="s">
        <v>388</v>
      </c>
      <c r="D349" s="70" t="s">
        <v>389</v>
      </c>
      <c r="E349" s="115" t="s">
        <v>8</v>
      </c>
    </row>
    <row r="350" spans="1:5" x14ac:dyDescent="0.2">
      <c r="A350" s="86">
        <f t="shared" si="10"/>
        <v>348</v>
      </c>
      <c r="B350" s="114" t="s">
        <v>392</v>
      </c>
      <c r="C350" s="70" t="s">
        <v>388</v>
      </c>
      <c r="D350" s="70" t="s">
        <v>389</v>
      </c>
      <c r="E350" s="115" t="s">
        <v>8</v>
      </c>
    </row>
    <row r="351" spans="1:5" x14ac:dyDescent="0.2">
      <c r="A351" s="86">
        <f t="shared" si="10"/>
        <v>349</v>
      </c>
      <c r="B351" s="114" t="s">
        <v>393</v>
      </c>
      <c r="C351" s="70" t="s">
        <v>388</v>
      </c>
      <c r="D351" s="70" t="s">
        <v>389</v>
      </c>
      <c r="E351" s="115" t="s">
        <v>8</v>
      </c>
    </row>
    <row r="352" spans="1:5" x14ac:dyDescent="0.2">
      <c r="A352" s="86">
        <f t="shared" si="10"/>
        <v>350</v>
      </c>
      <c r="B352" s="114" t="s">
        <v>394</v>
      </c>
      <c r="C352" s="70" t="s">
        <v>388</v>
      </c>
      <c r="D352" s="70" t="s">
        <v>389</v>
      </c>
      <c r="E352" s="115" t="s">
        <v>8</v>
      </c>
    </row>
    <row r="353" spans="1:5" x14ac:dyDescent="0.2">
      <c r="A353" s="86">
        <f t="shared" si="10"/>
        <v>351</v>
      </c>
      <c r="B353" s="114" t="s">
        <v>395</v>
      </c>
      <c r="C353" s="70" t="s">
        <v>388</v>
      </c>
      <c r="D353" s="70" t="s">
        <v>389</v>
      </c>
      <c r="E353" s="115" t="s">
        <v>8</v>
      </c>
    </row>
    <row r="354" spans="1:5" x14ac:dyDescent="0.2">
      <c r="A354" s="86">
        <f t="shared" si="10"/>
        <v>352</v>
      </c>
      <c r="B354" s="114" t="s">
        <v>396</v>
      </c>
      <c r="C354" s="70" t="s">
        <v>388</v>
      </c>
      <c r="D354" s="70" t="s">
        <v>389</v>
      </c>
      <c r="E354" s="115" t="s">
        <v>8</v>
      </c>
    </row>
    <row r="355" spans="1:5" x14ac:dyDescent="0.2">
      <c r="A355" s="86">
        <f t="shared" si="10"/>
        <v>353</v>
      </c>
      <c r="B355" s="114" t="s">
        <v>397</v>
      </c>
      <c r="C355" s="70" t="s">
        <v>388</v>
      </c>
      <c r="D355" s="70" t="s">
        <v>389</v>
      </c>
      <c r="E355" s="115" t="s">
        <v>8</v>
      </c>
    </row>
    <row r="356" spans="1:5" x14ac:dyDescent="0.2">
      <c r="A356" s="86">
        <f t="shared" si="10"/>
        <v>354</v>
      </c>
      <c r="B356" s="114" t="s">
        <v>398</v>
      </c>
      <c r="C356" s="70" t="s">
        <v>388</v>
      </c>
      <c r="D356" s="70" t="s">
        <v>389</v>
      </c>
      <c r="E356" s="115" t="s">
        <v>8</v>
      </c>
    </row>
    <row r="357" spans="1:5" x14ac:dyDescent="0.2">
      <c r="A357" s="86">
        <f t="shared" si="10"/>
        <v>355</v>
      </c>
      <c r="B357" s="114" t="s">
        <v>399</v>
      </c>
      <c r="C357" s="70" t="s">
        <v>388</v>
      </c>
      <c r="D357" s="70" t="s">
        <v>389</v>
      </c>
      <c r="E357" s="115" t="s">
        <v>8</v>
      </c>
    </row>
    <row r="358" spans="1:5" x14ac:dyDescent="0.2">
      <c r="A358" s="86">
        <f t="shared" si="10"/>
        <v>356</v>
      </c>
      <c r="B358" s="114" t="s">
        <v>400</v>
      </c>
      <c r="C358" s="70" t="s">
        <v>388</v>
      </c>
      <c r="D358" s="70" t="s">
        <v>389</v>
      </c>
      <c r="E358" s="115" t="s">
        <v>8</v>
      </c>
    </row>
    <row r="359" spans="1:5" x14ac:dyDescent="0.2">
      <c r="A359" s="86">
        <f t="shared" si="10"/>
        <v>357</v>
      </c>
      <c r="B359" s="114" t="s">
        <v>401</v>
      </c>
      <c r="C359" s="70" t="s">
        <v>388</v>
      </c>
      <c r="D359" s="70" t="s">
        <v>389</v>
      </c>
      <c r="E359" s="115" t="s">
        <v>8</v>
      </c>
    </row>
    <row r="360" spans="1:5" x14ac:dyDescent="0.2">
      <c r="A360" s="86">
        <f t="shared" si="10"/>
        <v>358</v>
      </c>
      <c r="B360" s="114" t="s">
        <v>402</v>
      </c>
      <c r="C360" s="70" t="s">
        <v>388</v>
      </c>
      <c r="D360" s="70" t="s">
        <v>389</v>
      </c>
      <c r="E360" s="115" t="s">
        <v>8</v>
      </c>
    </row>
    <row r="361" spans="1:5" x14ac:dyDescent="0.2">
      <c r="A361" s="86">
        <f t="shared" si="10"/>
        <v>359</v>
      </c>
      <c r="B361" s="114" t="s">
        <v>403</v>
      </c>
      <c r="C361" s="70" t="s">
        <v>388</v>
      </c>
      <c r="D361" s="70" t="s">
        <v>389</v>
      </c>
      <c r="E361" s="115" t="s">
        <v>8</v>
      </c>
    </row>
    <row r="362" spans="1:5" x14ac:dyDescent="0.2">
      <c r="A362" s="86">
        <f t="shared" si="10"/>
        <v>360</v>
      </c>
      <c r="B362" s="114" t="s">
        <v>404</v>
      </c>
      <c r="C362" s="70" t="s">
        <v>388</v>
      </c>
      <c r="D362" s="70" t="s">
        <v>389</v>
      </c>
      <c r="E362" s="115" t="s">
        <v>8</v>
      </c>
    </row>
    <row r="363" spans="1:5" x14ac:dyDescent="0.2">
      <c r="A363" s="86">
        <f t="shared" si="10"/>
        <v>361</v>
      </c>
      <c r="B363" s="114" t="s">
        <v>405</v>
      </c>
      <c r="C363" s="70" t="s">
        <v>406</v>
      </c>
      <c r="D363" s="70" t="s">
        <v>14</v>
      </c>
      <c r="E363" s="115" t="s">
        <v>8</v>
      </c>
    </row>
    <row r="364" spans="1:5" x14ac:dyDescent="0.2">
      <c r="A364" s="86">
        <f t="shared" si="10"/>
        <v>362</v>
      </c>
      <c r="B364" s="114" t="s">
        <v>407</v>
      </c>
      <c r="C364" s="70" t="s">
        <v>406</v>
      </c>
      <c r="D364" s="70" t="s">
        <v>14</v>
      </c>
      <c r="E364" s="115" t="s">
        <v>8</v>
      </c>
    </row>
    <row r="365" spans="1:5" x14ac:dyDescent="0.2">
      <c r="A365" s="86">
        <f t="shared" si="10"/>
        <v>363</v>
      </c>
      <c r="B365" s="114" t="s">
        <v>408</v>
      </c>
      <c r="C365" s="70" t="s">
        <v>406</v>
      </c>
      <c r="D365" s="70" t="s">
        <v>14</v>
      </c>
      <c r="E365" s="115" t="s">
        <v>8</v>
      </c>
    </row>
    <row r="366" spans="1:5" x14ac:dyDescent="0.2">
      <c r="A366" s="86">
        <f t="shared" si="10"/>
        <v>364</v>
      </c>
      <c r="B366" s="114" t="s">
        <v>409</v>
      </c>
      <c r="C366" s="70" t="s">
        <v>406</v>
      </c>
      <c r="D366" s="70" t="s">
        <v>14</v>
      </c>
      <c r="E366" s="115" t="s">
        <v>8</v>
      </c>
    </row>
    <row r="367" spans="1:5" x14ac:dyDescent="0.2">
      <c r="A367" s="86">
        <f t="shared" si="10"/>
        <v>365</v>
      </c>
      <c r="B367" s="114" t="s">
        <v>410</v>
      </c>
      <c r="C367" s="70" t="s">
        <v>406</v>
      </c>
      <c r="D367" s="70" t="s">
        <v>14</v>
      </c>
      <c r="E367" s="115" t="s">
        <v>8</v>
      </c>
    </row>
    <row r="368" spans="1:5" x14ac:dyDescent="0.2">
      <c r="A368" s="86">
        <f t="shared" si="10"/>
        <v>366</v>
      </c>
      <c r="B368" s="114" t="s">
        <v>411</v>
      </c>
      <c r="C368" s="70" t="s">
        <v>406</v>
      </c>
      <c r="D368" s="70" t="s">
        <v>14</v>
      </c>
      <c r="E368" s="115" t="s">
        <v>8</v>
      </c>
    </row>
    <row r="369" spans="1:5" x14ac:dyDescent="0.2">
      <c r="A369" s="86">
        <f t="shared" si="10"/>
        <v>367</v>
      </c>
      <c r="B369" s="114" t="s">
        <v>412</v>
      </c>
      <c r="C369" s="70" t="s">
        <v>406</v>
      </c>
      <c r="D369" s="70" t="s">
        <v>14</v>
      </c>
      <c r="E369" s="115" t="s">
        <v>8</v>
      </c>
    </row>
    <row r="370" spans="1:5" x14ac:dyDescent="0.2">
      <c r="A370" s="86">
        <f t="shared" si="10"/>
        <v>368</v>
      </c>
      <c r="B370" s="114" t="s">
        <v>413</v>
      </c>
      <c r="C370" s="70" t="s">
        <v>406</v>
      </c>
      <c r="D370" s="70" t="s">
        <v>14</v>
      </c>
      <c r="E370" s="115" t="s">
        <v>8</v>
      </c>
    </row>
    <row r="371" spans="1:5" x14ac:dyDescent="0.2">
      <c r="A371" s="86">
        <f t="shared" si="10"/>
        <v>369</v>
      </c>
      <c r="B371" s="114" t="s">
        <v>414</v>
      </c>
      <c r="C371" s="70" t="s">
        <v>406</v>
      </c>
      <c r="D371" s="70" t="s">
        <v>14</v>
      </c>
      <c r="E371" s="115" t="s">
        <v>8</v>
      </c>
    </row>
    <row r="372" spans="1:5" x14ac:dyDescent="0.2">
      <c r="A372" s="86">
        <f t="shared" si="10"/>
        <v>370</v>
      </c>
      <c r="B372" s="114" t="s">
        <v>415</v>
      </c>
      <c r="C372" s="70" t="s">
        <v>406</v>
      </c>
      <c r="D372" s="70" t="s">
        <v>14</v>
      </c>
      <c r="E372" s="115" t="s">
        <v>5</v>
      </c>
    </row>
    <row r="373" spans="1:5" x14ac:dyDescent="0.2">
      <c r="A373" s="86">
        <f t="shared" si="10"/>
        <v>371</v>
      </c>
      <c r="B373" s="114" t="s">
        <v>416</v>
      </c>
      <c r="C373" s="70" t="s">
        <v>406</v>
      </c>
      <c r="D373" s="70" t="s">
        <v>14</v>
      </c>
      <c r="E373" s="115" t="s">
        <v>8</v>
      </c>
    </row>
    <row r="374" spans="1:5" x14ac:dyDescent="0.2">
      <c r="A374" s="86">
        <f t="shared" si="10"/>
        <v>372</v>
      </c>
      <c r="B374" s="114" t="s">
        <v>417</v>
      </c>
      <c r="C374" s="70" t="s">
        <v>406</v>
      </c>
      <c r="D374" s="70" t="s">
        <v>14</v>
      </c>
      <c r="E374" s="115" t="s">
        <v>8</v>
      </c>
    </row>
    <row r="375" spans="1:5" x14ac:dyDescent="0.2">
      <c r="A375" s="86">
        <f t="shared" si="10"/>
        <v>373</v>
      </c>
      <c r="B375" s="114" t="s">
        <v>1183</v>
      </c>
      <c r="C375" s="70" t="s">
        <v>317</v>
      </c>
      <c r="D375" s="70" t="s">
        <v>318</v>
      </c>
      <c r="E375" s="115">
        <v>3</v>
      </c>
    </row>
    <row r="376" spans="1:5" x14ac:dyDescent="0.2">
      <c r="A376" s="86">
        <f t="shared" si="10"/>
        <v>374</v>
      </c>
      <c r="B376" s="114" t="s">
        <v>1184</v>
      </c>
      <c r="C376" s="70" t="s">
        <v>317</v>
      </c>
      <c r="D376" s="70" t="s">
        <v>318</v>
      </c>
      <c r="E376" s="115">
        <v>3</v>
      </c>
    </row>
    <row r="377" spans="1:5" x14ac:dyDescent="0.2">
      <c r="A377" s="86">
        <f t="shared" si="10"/>
        <v>375</v>
      </c>
      <c r="B377" s="114" t="s">
        <v>418</v>
      </c>
      <c r="C377" s="70" t="s">
        <v>419</v>
      </c>
      <c r="D377" s="70" t="s">
        <v>420</v>
      </c>
      <c r="E377" s="115" t="s">
        <v>8</v>
      </c>
    </row>
    <row r="378" spans="1:5" x14ac:dyDescent="0.2">
      <c r="A378" s="86">
        <f t="shared" si="10"/>
        <v>376</v>
      </c>
      <c r="B378" s="114" t="s">
        <v>421</v>
      </c>
      <c r="C378" s="70" t="s">
        <v>419</v>
      </c>
      <c r="D378" s="70" t="s">
        <v>420</v>
      </c>
      <c r="E378" s="115" t="s">
        <v>8</v>
      </c>
    </row>
    <row r="379" spans="1:5" x14ac:dyDescent="0.2">
      <c r="A379" s="86">
        <f t="shared" si="10"/>
        <v>377</v>
      </c>
      <c r="B379" s="114" t="s">
        <v>422</v>
      </c>
      <c r="C379" s="70" t="s">
        <v>419</v>
      </c>
      <c r="D379" s="70" t="s">
        <v>420</v>
      </c>
      <c r="E379" s="115" t="s">
        <v>8</v>
      </c>
    </row>
    <row r="380" spans="1:5" x14ac:dyDescent="0.2">
      <c r="A380" s="86">
        <f t="shared" si="10"/>
        <v>378</v>
      </c>
      <c r="B380" s="114" t="s">
        <v>423</v>
      </c>
      <c r="C380" s="70" t="s">
        <v>419</v>
      </c>
      <c r="D380" s="70" t="s">
        <v>420</v>
      </c>
      <c r="E380" s="115" t="s">
        <v>8</v>
      </c>
    </row>
    <row r="381" spans="1:5" x14ac:dyDescent="0.2">
      <c r="A381" s="86">
        <f t="shared" si="10"/>
        <v>379</v>
      </c>
      <c r="B381" s="114" t="s">
        <v>424</v>
      </c>
      <c r="C381" s="70" t="s">
        <v>419</v>
      </c>
      <c r="D381" s="70" t="s">
        <v>420</v>
      </c>
      <c r="E381" s="115" t="s">
        <v>8</v>
      </c>
    </row>
    <row r="382" spans="1:5" x14ac:dyDescent="0.2">
      <c r="A382" s="86">
        <f t="shared" si="10"/>
        <v>380</v>
      </c>
      <c r="B382" s="114" t="s">
        <v>425</v>
      </c>
      <c r="C382" s="70" t="s">
        <v>419</v>
      </c>
      <c r="D382" s="70" t="s">
        <v>420</v>
      </c>
      <c r="E382" s="115" t="s">
        <v>8</v>
      </c>
    </row>
    <row r="383" spans="1:5" x14ac:dyDescent="0.2">
      <c r="A383" s="86">
        <f t="shared" si="10"/>
        <v>381</v>
      </c>
      <c r="B383" s="114" t="s">
        <v>426</v>
      </c>
      <c r="C383" s="70" t="s">
        <v>419</v>
      </c>
      <c r="D383" s="70" t="s">
        <v>420</v>
      </c>
      <c r="E383" s="115" t="s">
        <v>8</v>
      </c>
    </row>
    <row r="384" spans="1:5" x14ac:dyDescent="0.2">
      <c r="A384" s="86">
        <f t="shared" si="10"/>
        <v>382</v>
      </c>
      <c r="B384" s="114" t="s">
        <v>427</v>
      </c>
      <c r="C384" s="70" t="s">
        <v>419</v>
      </c>
      <c r="D384" s="70" t="s">
        <v>420</v>
      </c>
      <c r="E384" s="115" t="s">
        <v>8</v>
      </c>
    </row>
    <row r="385" spans="1:5" x14ac:dyDescent="0.2">
      <c r="A385" s="86">
        <f t="shared" si="10"/>
        <v>383</v>
      </c>
      <c r="B385" s="114" t="s">
        <v>428</v>
      </c>
      <c r="C385" s="70" t="s">
        <v>419</v>
      </c>
      <c r="D385" s="70" t="s">
        <v>420</v>
      </c>
      <c r="E385" s="115" t="s">
        <v>8</v>
      </c>
    </row>
    <row r="386" spans="1:5" x14ac:dyDescent="0.2">
      <c r="A386" s="86">
        <f t="shared" si="10"/>
        <v>384</v>
      </c>
      <c r="B386" s="114" t="s">
        <v>429</v>
      </c>
      <c r="C386" s="70" t="s">
        <v>419</v>
      </c>
      <c r="D386" s="70" t="s">
        <v>420</v>
      </c>
      <c r="E386" s="115" t="s">
        <v>8</v>
      </c>
    </row>
    <row r="387" spans="1:5" x14ac:dyDescent="0.2">
      <c r="A387" s="86">
        <f t="shared" si="10"/>
        <v>385</v>
      </c>
      <c r="B387" s="114" t="s">
        <v>430</v>
      </c>
      <c r="C387" s="70" t="s">
        <v>419</v>
      </c>
      <c r="D387" s="70" t="s">
        <v>420</v>
      </c>
      <c r="E387" s="115" t="s">
        <v>8</v>
      </c>
    </row>
    <row r="388" spans="1:5" x14ac:dyDescent="0.2">
      <c r="A388" s="86">
        <f t="shared" ref="A388:A451" si="11">A387+1</f>
        <v>386</v>
      </c>
      <c r="B388" s="114" t="s">
        <v>431</v>
      </c>
      <c r="C388" s="70" t="s">
        <v>419</v>
      </c>
      <c r="D388" s="70" t="s">
        <v>420</v>
      </c>
      <c r="E388" s="115" t="s">
        <v>8</v>
      </c>
    </row>
    <row r="389" spans="1:5" x14ac:dyDescent="0.2">
      <c r="A389" s="86">
        <f t="shared" si="11"/>
        <v>387</v>
      </c>
      <c r="B389" s="114" t="s">
        <v>432</v>
      </c>
      <c r="C389" s="70" t="s">
        <v>419</v>
      </c>
      <c r="D389" s="70" t="s">
        <v>420</v>
      </c>
      <c r="E389" s="115" t="s">
        <v>8</v>
      </c>
    </row>
    <row r="390" spans="1:5" x14ac:dyDescent="0.2">
      <c r="A390" s="86">
        <f t="shared" si="11"/>
        <v>388</v>
      </c>
      <c r="B390" s="114" t="s">
        <v>433</v>
      </c>
      <c r="C390" s="70" t="s">
        <v>419</v>
      </c>
      <c r="D390" s="70" t="s">
        <v>420</v>
      </c>
      <c r="E390" s="115" t="s">
        <v>8</v>
      </c>
    </row>
    <row r="391" spans="1:5" x14ac:dyDescent="0.2">
      <c r="A391" s="86">
        <f t="shared" si="11"/>
        <v>389</v>
      </c>
      <c r="B391" s="114" t="s">
        <v>434</v>
      </c>
      <c r="C391" s="70" t="s">
        <v>419</v>
      </c>
      <c r="D391" s="70" t="s">
        <v>420</v>
      </c>
      <c r="E391" s="115" t="s">
        <v>8</v>
      </c>
    </row>
    <row r="392" spans="1:5" x14ac:dyDescent="0.2">
      <c r="A392" s="86">
        <f t="shared" si="11"/>
        <v>390</v>
      </c>
      <c r="B392" s="114" t="s">
        <v>435</v>
      </c>
      <c r="C392" s="70" t="s">
        <v>419</v>
      </c>
      <c r="D392" s="70" t="s">
        <v>420</v>
      </c>
      <c r="E392" s="115" t="s">
        <v>8</v>
      </c>
    </row>
    <row r="393" spans="1:5" x14ac:dyDescent="0.2">
      <c r="A393" s="86">
        <f t="shared" si="11"/>
        <v>391</v>
      </c>
      <c r="B393" s="114" t="s">
        <v>436</v>
      </c>
      <c r="C393" s="70" t="s">
        <v>419</v>
      </c>
      <c r="D393" s="70" t="s">
        <v>420</v>
      </c>
      <c r="E393" s="115" t="s">
        <v>8</v>
      </c>
    </row>
    <row r="394" spans="1:5" x14ac:dyDescent="0.2">
      <c r="A394" s="86">
        <f t="shared" si="11"/>
        <v>392</v>
      </c>
      <c r="B394" s="114" t="s">
        <v>437</v>
      </c>
      <c r="C394" s="70" t="s">
        <v>419</v>
      </c>
      <c r="D394" s="70" t="s">
        <v>420</v>
      </c>
      <c r="E394" s="115" t="s">
        <v>8</v>
      </c>
    </row>
    <row r="395" spans="1:5" x14ac:dyDescent="0.2">
      <c r="A395" s="86">
        <f t="shared" si="11"/>
        <v>393</v>
      </c>
      <c r="B395" s="114" t="s">
        <v>438</v>
      </c>
      <c r="C395" s="70" t="s">
        <v>419</v>
      </c>
      <c r="D395" s="70" t="s">
        <v>420</v>
      </c>
      <c r="E395" s="115" t="s">
        <v>8</v>
      </c>
    </row>
    <row r="396" spans="1:5" x14ac:dyDescent="0.2">
      <c r="A396" s="86">
        <f t="shared" si="11"/>
        <v>394</v>
      </c>
      <c r="B396" s="114" t="s">
        <v>1186</v>
      </c>
      <c r="C396" s="30" t="s">
        <v>419</v>
      </c>
      <c r="D396" s="30" t="s">
        <v>420</v>
      </c>
      <c r="E396" s="115">
        <v>3</v>
      </c>
    </row>
    <row r="397" spans="1:5" x14ac:dyDescent="0.2">
      <c r="A397" s="86">
        <f t="shared" si="11"/>
        <v>395</v>
      </c>
      <c r="B397" s="114" t="s">
        <v>439</v>
      </c>
      <c r="C397" s="70" t="s">
        <v>419</v>
      </c>
      <c r="D397" s="70" t="s">
        <v>420</v>
      </c>
      <c r="E397" s="115" t="s">
        <v>8</v>
      </c>
    </row>
    <row r="398" spans="1:5" x14ac:dyDescent="0.2">
      <c r="A398" s="86">
        <f t="shared" si="11"/>
        <v>396</v>
      </c>
      <c r="B398" s="114" t="s">
        <v>440</v>
      </c>
      <c r="C398" s="70" t="s">
        <v>419</v>
      </c>
      <c r="D398" s="70" t="s">
        <v>420</v>
      </c>
      <c r="E398" s="115" t="s">
        <v>8</v>
      </c>
    </row>
    <row r="399" spans="1:5" x14ac:dyDescent="0.2">
      <c r="A399" s="86">
        <f t="shared" si="11"/>
        <v>397</v>
      </c>
      <c r="B399" s="114" t="s">
        <v>441</v>
      </c>
      <c r="C399" s="70" t="s">
        <v>419</v>
      </c>
      <c r="D399" s="70" t="s">
        <v>420</v>
      </c>
      <c r="E399" s="115" t="s">
        <v>8</v>
      </c>
    </row>
    <row r="400" spans="1:5" x14ac:dyDescent="0.2">
      <c r="A400" s="86">
        <f t="shared" si="11"/>
        <v>398</v>
      </c>
      <c r="B400" s="114" t="s">
        <v>442</v>
      </c>
      <c r="C400" s="70" t="s">
        <v>419</v>
      </c>
      <c r="D400" s="70" t="s">
        <v>420</v>
      </c>
      <c r="E400" s="115" t="s">
        <v>8</v>
      </c>
    </row>
    <row r="401" spans="1:5" x14ac:dyDescent="0.2">
      <c r="A401" s="86">
        <f t="shared" si="11"/>
        <v>399</v>
      </c>
      <c r="B401" s="114" t="s">
        <v>443</v>
      </c>
      <c r="C401" s="70" t="s">
        <v>419</v>
      </c>
      <c r="D401" s="70" t="s">
        <v>420</v>
      </c>
      <c r="E401" s="115" t="s">
        <v>8</v>
      </c>
    </row>
    <row r="402" spans="1:5" x14ac:dyDescent="0.2">
      <c r="A402" s="86">
        <f t="shared" si="11"/>
        <v>400</v>
      </c>
      <c r="B402" s="114" t="s">
        <v>444</v>
      </c>
      <c r="C402" s="70" t="s">
        <v>419</v>
      </c>
      <c r="D402" s="70" t="s">
        <v>420</v>
      </c>
      <c r="E402" s="115" t="s">
        <v>8</v>
      </c>
    </row>
    <row r="403" spans="1:5" x14ac:dyDescent="0.2">
      <c r="A403" s="86">
        <f t="shared" si="11"/>
        <v>401</v>
      </c>
      <c r="B403" s="114" t="s">
        <v>445</v>
      </c>
      <c r="C403" s="70" t="s">
        <v>419</v>
      </c>
      <c r="D403" s="70" t="s">
        <v>420</v>
      </c>
      <c r="E403" s="115" t="s">
        <v>8</v>
      </c>
    </row>
    <row r="404" spans="1:5" x14ac:dyDescent="0.2">
      <c r="A404" s="86">
        <f t="shared" si="11"/>
        <v>402</v>
      </c>
      <c r="B404" s="114" t="s">
        <v>446</v>
      </c>
      <c r="C404" s="70" t="s">
        <v>419</v>
      </c>
      <c r="D404" s="70" t="s">
        <v>420</v>
      </c>
      <c r="E404" s="115" t="s">
        <v>8</v>
      </c>
    </row>
    <row r="405" spans="1:5" x14ac:dyDescent="0.2">
      <c r="A405" s="86">
        <f t="shared" si="11"/>
        <v>403</v>
      </c>
      <c r="B405" s="114" t="s">
        <v>447</v>
      </c>
      <c r="C405" s="70" t="s">
        <v>448</v>
      </c>
      <c r="D405" s="70" t="s">
        <v>449</v>
      </c>
      <c r="E405" s="115" t="s">
        <v>8</v>
      </c>
    </row>
    <row r="406" spans="1:5" x14ac:dyDescent="0.2">
      <c r="A406" s="86">
        <f t="shared" si="11"/>
        <v>404</v>
      </c>
      <c r="B406" s="114" t="s">
        <v>450</v>
      </c>
      <c r="C406" s="70" t="s">
        <v>448</v>
      </c>
      <c r="D406" s="70" t="s">
        <v>449</v>
      </c>
      <c r="E406" s="115" t="s">
        <v>8</v>
      </c>
    </row>
    <row r="407" spans="1:5" x14ac:dyDescent="0.2">
      <c r="A407" s="86">
        <f t="shared" si="11"/>
        <v>405</v>
      </c>
      <c r="B407" s="114" t="s">
        <v>451</v>
      </c>
      <c r="C407" s="70" t="s">
        <v>448</v>
      </c>
      <c r="D407" s="70" t="s">
        <v>449</v>
      </c>
      <c r="E407" s="115" t="s">
        <v>8</v>
      </c>
    </row>
    <row r="408" spans="1:5" x14ac:dyDescent="0.2">
      <c r="A408" s="86">
        <f t="shared" si="11"/>
        <v>406</v>
      </c>
      <c r="B408" s="114" t="s">
        <v>452</v>
      </c>
      <c r="C408" s="70" t="s">
        <v>448</v>
      </c>
      <c r="D408" s="70" t="s">
        <v>449</v>
      </c>
      <c r="E408" s="115" t="s">
        <v>8</v>
      </c>
    </row>
    <row r="409" spans="1:5" x14ac:dyDescent="0.2">
      <c r="A409" s="86">
        <f t="shared" si="11"/>
        <v>407</v>
      </c>
      <c r="B409" s="114" t="s">
        <v>453</v>
      </c>
      <c r="C409" s="70" t="s">
        <v>448</v>
      </c>
      <c r="D409" s="70" t="s">
        <v>449</v>
      </c>
      <c r="E409" s="115" t="s">
        <v>8</v>
      </c>
    </row>
    <row r="410" spans="1:5" x14ac:dyDescent="0.2">
      <c r="A410" s="86">
        <f t="shared" si="11"/>
        <v>408</v>
      </c>
      <c r="B410" s="114" t="s">
        <v>454</v>
      </c>
      <c r="C410" s="70" t="s">
        <v>448</v>
      </c>
      <c r="D410" s="70" t="s">
        <v>449</v>
      </c>
      <c r="E410" s="115" t="s">
        <v>8</v>
      </c>
    </row>
    <row r="411" spans="1:5" x14ac:dyDescent="0.2">
      <c r="A411" s="86">
        <f t="shared" si="11"/>
        <v>409</v>
      </c>
      <c r="B411" s="114" t="s">
        <v>455</v>
      </c>
      <c r="C411" s="70" t="s">
        <v>448</v>
      </c>
      <c r="D411" s="70" t="s">
        <v>449</v>
      </c>
      <c r="E411" s="115" t="s">
        <v>8</v>
      </c>
    </row>
    <row r="412" spans="1:5" x14ac:dyDescent="0.2">
      <c r="A412" s="86">
        <f t="shared" si="11"/>
        <v>410</v>
      </c>
      <c r="B412" s="114" t="s">
        <v>456</v>
      </c>
      <c r="C412" s="70" t="s">
        <v>448</v>
      </c>
      <c r="D412" s="70" t="s">
        <v>449</v>
      </c>
      <c r="E412" s="115" t="s">
        <v>8</v>
      </c>
    </row>
    <row r="413" spans="1:5" x14ac:dyDescent="0.2">
      <c r="A413" s="86">
        <f t="shared" si="11"/>
        <v>411</v>
      </c>
      <c r="B413" s="114" t="s">
        <v>457</v>
      </c>
      <c r="C413" s="70" t="s">
        <v>448</v>
      </c>
      <c r="D413" s="70" t="s">
        <v>449</v>
      </c>
      <c r="E413" s="115" t="s">
        <v>8</v>
      </c>
    </row>
    <row r="414" spans="1:5" x14ac:dyDescent="0.2">
      <c r="A414" s="86">
        <f t="shared" si="11"/>
        <v>412</v>
      </c>
      <c r="B414" s="114" t="s">
        <v>458</v>
      </c>
      <c r="C414" s="70" t="s">
        <v>448</v>
      </c>
      <c r="D414" s="70" t="s">
        <v>449</v>
      </c>
      <c r="E414" s="115" t="s">
        <v>8</v>
      </c>
    </row>
    <row r="415" spans="1:5" x14ac:dyDescent="0.2">
      <c r="A415" s="86">
        <f t="shared" si="11"/>
        <v>413</v>
      </c>
      <c r="B415" s="114" t="s">
        <v>459</v>
      </c>
      <c r="C415" s="70" t="s">
        <v>448</v>
      </c>
      <c r="D415" s="70" t="s">
        <v>449</v>
      </c>
      <c r="E415" s="115" t="s">
        <v>8</v>
      </c>
    </row>
    <row r="416" spans="1:5" x14ac:dyDescent="0.2">
      <c r="A416" s="86">
        <f t="shared" si="11"/>
        <v>414</v>
      </c>
      <c r="B416" s="114" t="s">
        <v>460</v>
      </c>
      <c r="C416" s="70" t="s">
        <v>448</v>
      </c>
      <c r="D416" s="70" t="s">
        <v>449</v>
      </c>
      <c r="E416" s="115" t="s">
        <v>8</v>
      </c>
    </row>
    <row r="417" spans="1:5" x14ac:dyDescent="0.2">
      <c r="A417" s="86">
        <f t="shared" si="11"/>
        <v>415</v>
      </c>
      <c r="B417" s="114" t="s">
        <v>461</v>
      </c>
      <c r="C417" s="70" t="s">
        <v>448</v>
      </c>
      <c r="D417" s="70" t="s">
        <v>449</v>
      </c>
      <c r="E417" s="115" t="s">
        <v>8</v>
      </c>
    </row>
    <row r="418" spans="1:5" x14ac:dyDescent="0.2">
      <c r="A418" s="86">
        <f t="shared" si="11"/>
        <v>416</v>
      </c>
      <c r="B418" s="114" t="s">
        <v>462</v>
      </c>
      <c r="C418" s="70" t="s">
        <v>448</v>
      </c>
      <c r="D418" s="70" t="s">
        <v>449</v>
      </c>
      <c r="E418" s="115" t="s">
        <v>8</v>
      </c>
    </row>
    <row r="419" spans="1:5" x14ac:dyDescent="0.2">
      <c r="A419" s="86">
        <f t="shared" si="11"/>
        <v>417</v>
      </c>
      <c r="B419" s="114" t="s">
        <v>463</v>
      </c>
      <c r="C419" s="70" t="s">
        <v>448</v>
      </c>
      <c r="D419" s="70" t="s">
        <v>449</v>
      </c>
      <c r="E419" s="115" t="s">
        <v>8</v>
      </c>
    </row>
    <row r="420" spans="1:5" x14ac:dyDescent="0.2">
      <c r="A420" s="86">
        <f t="shared" si="11"/>
        <v>418</v>
      </c>
      <c r="B420" s="114" t="s">
        <v>464</v>
      </c>
      <c r="C420" s="70" t="s">
        <v>448</v>
      </c>
      <c r="D420" s="70" t="s">
        <v>449</v>
      </c>
      <c r="E420" s="115" t="s">
        <v>8</v>
      </c>
    </row>
    <row r="421" spans="1:5" x14ac:dyDescent="0.2">
      <c r="A421" s="86">
        <f t="shared" si="11"/>
        <v>419</v>
      </c>
      <c r="B421" s="114" t="s">
        <v>465</v>
      </c>
      <c r="C421" s="70" t="s">
        <v>448</v>
      </c>
      <c r="D421" s="70" t="s">
        <v>449</v>
      </c>
      <c r="E421" s="115" t="s">
        <v>8</v>
      </c>
    </row>
    <row r="422" spans="1:5" x14ac:dyDescent="0.2">
      <c r="A422" s="86">
        <f t="shared" si="11"/>
        <v>420</v>
      </c>
      <c r="B422" s="114" t="s">
        <v>466</v>
      </c>
      <c r="C422" s="70" t="s">
        <v>448</v>
      </c>
      <c r="D422" s="70" t="s">
        <v>449</v>
      </c>
      <c r="E422" s="115" t="s">
        <v>8</v>
      </c>
    </row>
    <row r="423" spans="1:5" x14ac:dyDescent="0.2">
      <c r="A423" s="86">
        <f t="shared" si="11"/>
        <v>421</v>
      </c>
      <c r="B423" s="114" t="s">
        <v>467</v>
      </c>
      <c r="C423" s="70" t="s">
        <v>448</v>
      </c>
      <c r="D423" s="70" t="s">
        <v>449</v>
      </c>
      <c r="E423" s="115" t="s">
        <v>8</v>
      </c>
    </row>
    <row r="424" spans="1:5" x14ac:dyDescent="0.2">
      <c r="A424" s="86">
        <f t="shared" si="11"/>
        <v>422</v>
      </c>
      <c r="B424" s="114" t="s">
        <v>468</v>
      </c>
      <c r="C424" s="70" t="s">
        <v>448</v>
      </c>
      <c r="D424" s="70" t="s">
        <v>449</v>
      </c>
      <c r="E424" s="115" t="s">
        <v>8</v>
      </c>
    </row>
    <row r="425" spans="1:5" x14ac:dyDescent="0.2">
      <c r="A425" s="86">
        <f t="shared" si="11"/>
        <v>423</v>
      </c>
      <c r="B425" s="114" t="s">
        <v>469</v>
      </c>
      <c r="C425" s="70" t="s">
        <v>448</v>
      </c>
      <c r="D425" s="70" t="s">
        <v>449</v>
      </c>
      <c r="E425" s="115" t="s">
        <v>8</v>
      </c>
    </row>
    <row r="426" spans="1:5" x14ac:dyDescent="0.2">
      <c r="A426" s="86">
        <f t="shared" si="11"/>
        <v>424</v>
      </c>
      <c r="B426" s="114" t="s">
        <v>470</v>
      </c>
      <c r="C426" s="70" t="s">
        <v>448</v>
      </c>
      <c r="D426" s="70" t="s">
        <v>449</v>
      </c>
      <c r="E426" s="115" t="s">
        <v>8</v>
      </c>
    </row>
    <row r="427" spans="1:5" x14ac:dyDescent="0.2">
      <c r="A427" s="86">
        <f t="shared" si="11"/>
        <v>425</v>
      </c>
      <c r="B427" s="114" t="s">
        <v>471</v>
      </c>
      <c r="C427" s="70" t="s">
        <v>448</v>
      </c>
      <c r="D427" s="70" t="s">
        <v>449</v>
      </c>
      <c r="E427" s="115" t="s">
        <v>8</v>
      </c>
    </row>
    <row r="428" spans="1:5" x14ac:dyDescent="0.2">
      <c r="A428" s="86">
        <f t="shared" si="11"/>
        <v>426</v>
      </c>
      <c r="B428" s="114" t="s">
        <v>472</v>
      </c>
      <c r="C428" s="70" t="s">
        <v>448</v>
      </c>
      <c r="D428" s="70" t="s">
        <v>449</v>
      </c>
      <c r="E428" s="115" t="s">
        <v>8</v>
      </c>
    </row>
    <row r="429" spans="1:5" x14ac:dyDescent="0.2">
      <c r="A429" s="86">
        <f t="shared" si="11"/>
        <v>427</v>
      </c>
      <c r="B429" s="114" t="s">
        <v>473</v>
      </c>
      <c r="C429" s="70" t="s">
        <v>448</v>
      </c>
      <c r="D429" s="70" t="s">
        <v>449</v>
      </c>
      <c r="E429" s="115" t="s">
        <v>8</v>
      </c>
    </row>
    <row r="430" spans="1:5" x14ac:dyDescent="0.2">
      <c r="A430" s="86">
        <f t="shared" si="11"/>
        <v>428</v>
      </c>
      <c r="B430" s="114" t="s">
        <v>474</v>
      </c>
      <c r="C430" s="70" t="s">
        <v>448</v>
      </c>
      <c r="D430" s="70" t="s">
        <v>449</v>
      </c>
      <c r="E430" s="115" t="s">
        <v>8</v>
      </c>
    </row>
    <row r="431" spans="1:5" x14ac:dyDescent="0.2">
      <c r="A431" s="86">
        <f t="shared" si="11"/>
        <v>429</v>
      </c>
      <c r="B431" s="114" t="s">
        <v>475</v>
      </c>
      <c r="C431" s="70" t="s">
        <v>448</v>
      </c>
      <c r="D431" s="70" t="s">
        <v>449</v>
      </c>
      <c r="E431" s="115" t="s">
        <v>8</v>
      </c>
    </row>
    <row r="432" spans="1:5" x14ac:dyDescent="0.2">
      <c r="A432" s="86">
        <f t="shared" si="11"/>
        <v>430</v>
      </c>
      <c r="B432" s="114" t="s">
        <v>476</v>
      </c>
      <c r="C432" s="70" t="s">
        <v>448</v>
      </c>
      <c r="D432" s="70" t="s">
        <v>449</v>
      </c>
      <c r="E432" s="115" t="s">
        <v>8</v>
      </c>
    </row>
    <row r="433" spans="1:5" x14ac:dyDescent="0.2">
      <c r="A433" s="86">
        <f t="shared" si="11"/>
        <v>431</v>
      </c>
      <c r="B433" s="114" t="s">
        <v>477</v>
      </c>
      <c r="C433" s="70" t="s">
        <v>448</v>
      </c>
      <c r="D433" s="70" t="s">
        <v>449</v>
      </c>
      <c r="E433" s="115" t="s">
        <v>8</v>
      </c>
    </row>
    <row r="434" spans="1:5" x14ac:dyDescent="0.2">
      <c r="A434" s="86">
        <f t="shared" si="11"/>
        <v>432</v>
      </c>
      <c r="B434" s="114" t="s">
        <v>478</v>
      </c>
      <c r="C434" s="70" t="s">
        <v>448</v>
      </c>
      <c r="D434" s="70" t="s">
        <v>449</v>
      </c>
      <c r="E434" s="115" t="s">
        <v>8</v>
      </c>
    </row>
    <row r="435" spans="1:5" x14ac:dyDescent="0.2">
      <c r="A435" s="86">
        <f t="shared" si="11"/>
        <v>433</v>
      </c>
      <c r="B435" s="114" t="s">
        <v>479</v>
      </c>
      <c r="C435" s="70" t="s">
        <v>480</v>
      </c>
      <c r="D435" s="70" t="s">
        <v>481</v>
      </c>
      <c r="E435" s="115" t="s">
        <v>8</v>
      </c>
    </row>
    <row r="436" spans="1:5" x14ac:dyDescent="0.2">
      <c r="A436" s="86">
        <f t="shared" si="11"/>
        <v>434</v>
      </c>
      <c r="B436" s="114" t="s">
        <v>482</v>
      </c>
      <c r="C436" s="70" t="s">
        <v>480</v>
      </c>
      <c r="D436" s="70" t="s">
        <v>481</v>
      </c>
      <c r="E436" s="115" t="s">
        <v>8</v>
      </c>
    </row>
    <row r="437" spans="1:5" x14ac:dyDescent="0.2">
      <c r="A437" s="86">
        <f t="shared" si="11"/>
        <v>435</v>
      </c>
      <c r="B437" s="114" t="s">
        <v>483</v>
      </c>
      <c r="C437" s="70" t="s">
        <v>480</v>
      </c>
      <c r="D437" s="70" t="s">
        <v>481</v>
      </c>
      <c r="E437" s="115" t="s">
        <v>8</v>
      </c>
    </row>
    <row r="438" spans="1:5" x14ac:dyDescent="0.2">
      <c r="A438" s="86">
        <f t="shared" si="11"/>
        <v>436</v>
      </c>
      <c r="B438" s="114" t="s">
        <v>484</v>
      </c>
      <c r="C438" s="70" t="s">
        <v>480</v>
      </c>
      <c r="D438" s="70" t="s">
        <v>481</v>
      </c>
      <c r="E438" s="115" t="s">
        <v>8</v>
      </c>
    </row>
    <row r="439" spans="1:5" x14ac:dyDescent="0.2">
      <c r="A439" s="86">
        <f t="shared" si="11"/>
        <v>437</v>
      </c>
      <c r="B439" s="114" t="s">
        <v>485</v>
      </c>
      <c r="C439" s="70" t="s">
        <v>480</v>
      </c>
      <c r="D439" s="70" t="s">
        <v>481</v>
      </c>
      <c r="E439" s="115" t="s">
        <v>8</v>
      </c>
    </row>
    <row r="440" spans="1:5" x14ac:dyDescent="0.2">
      <c r="A440" s="86">
        <f t="shared" si="11"/>
        <v>438</v>
      </c>
      <c r="B440" s="114" t="s">
        <v>486</v>
      </c>
      <c r="C440" s="70" t="s">
        <v>480</v>
      </c>
      <c r="D440" s="70" t="s">
        <v>481</v>
      </c>
      <c r="E440" s="115" t="s">
        <v>8</v>
      </c>
    </row>
    <row r="441" spans="1:5" x14ac:dyDescent="0.2">
      <c r="A441" s="86">
        <f t="shared" si="11"/>
        <v>439</v>
      </c>
      <c r="B441" s="114" t="s">
        <v>487</v>
      </c>
      <c r="C441" s="70" t="s">
        <v>480</v>
      </c>
      <c r="D441" s="70" t="s">
        <v>481</v>
      </c>
      <c r="E441" s="115" t="s">
        <v>8</v>
      </c>
    </row>
    <row r="442" spans="1:5" x14ac:dyDescent="0.2">
      <c r="A442" s="86">
        <f t="shared" si="11"/>
        <v>440</v>
      </c>
      <c r="B442" s="114" t="s">
        <v>488</v>
      </c>
      <c r="C442" s="70" t="s">
        <v>480</v>
      </c>
      <c r="D442" s="70" t="s">
        <v>481</v>
      </c>
      <c r="E442" s="115" t="s">
        <v>8</v>
      </c>
    </row>
    <row r="443" spans="1:5" x14ac:dyDescent="0.2">
      <c r="A443" s="86">
        <f t="shared" si="11"/>
        <v>441</v>
      </c>
      <c r="B443" s="114" t="s">
        <v>489</v>
      </c>
      <c r="C443" s="70" t="s">
        <v>480</v>
      </c>
      <c r="D443" s="70" t="s">
        <v>481</v>
      </c>
      <c r="E443" s="115" t="s">
        <v>8</v>
      </c>
    </row>
    <row r="444" spans="1:5" x14ac:dyDescent="0.2">
      <c r="A444" s="86">
        <f t="shared" si="11"/>
        <v>442</v>
      </c>
      <c r="B444" s="114" t="s">
        <v>490</v>
      </c>
      <c r="C444" s="70" t="s">
        <v>480</v>
      </c>
      <c r="D444" s="70" t="s">
        <v>481</v>
      </c>
      <c r="E444" s="115" t="s">
        <v>8</v>
      </c>
    </row>
    <row r="445" spans="1:5" x14ac:dyDescent="0.2">
      <c r="A445" s="86">
        <f t="shared" si="11"/>
        <v>443</v>
      </c>
      <c r="B445" s="114" t="s">
        <v>491</v>
      </c>
      <c r="C445" s="70" t="s">
        <v>480</v>
      </c>
      <c r="D445" s="70" t="s">
        <v>481</v>
      </c>
      <c r="E445" s="115" t="s">
        <v>8</v>
      </c>
    </row>
    <row r="446" spans="1:5" x14ac:dyDescent="0.2">
      <c r="A446" s="86">
        <f t="shared" si="11"/>
        <v>444</v>
      </c>
      <c r="B446" s="114" t="s">
        <v>492</v>
      </c>
      <c r="C446" s="70" t="s">
        <v>480</v>
      </c>
      <c r="D446" s="70" t="s">
        <v>481</v>
      </c>
      <c r="E446" s="115" t="s">
        <v>8</v>
      </c>
    </row>
    <row r="447" spans="1:5" x14ac:dyDescent="0.2">
      <c r="A447" s="86">
        <f t="shared" si="11"/>
        <v>445</v>
      </c>
      <c r="B447" s="114" t="s">
        <v>493</v>
      </c>
      <c r="C447" s="70" t="s">
        <v>480</v>
      </c>
      <c r="D447" s="70" t="s">
        <v>481</v>
      </c>
      <c r="E447" s="115" t="s">
        <v>8</v>
      </c>
    </row>
    <row r="448" spans="1:5" x14ac:dyDescent="0.2">
      <c r="A448" s="86">
        <f t="shared" si="11"/>
        <v>446</v>
      </c>
      <c r="B448" s="114" t="s">
        <v>494</v>
      </c>
      <c r="C448" s="70" t="s">
        <v>480</v>
      </c>
      <c r="D448" s="70" t="s">
        <v>481</v>
      </c>
      <c r="E448" s="115" t="s">
        <v>8</v>
      </c>
    </row>
    <row r="449" spans="1:5" x14ac:dyDescent="0.2">
      <c r="A449" s="86">
        <f t="shared" si="11"/>
        <v>447</v>
      </c>
      <c r="B449" s="114" t="s">
        <v>495</v>
      </c>
      <c r="C449" s="70" t="s">
        <v>480</v>
      </c>
      <c r="D449" s="70" t="s">
        <v>481</v>
      </c>
      <c r="E449" s="115" t="s">
        <v>8</v>
      </c>
    </row>
    <row r="450" spans="1:5" x14ac:dyDescent="0.2">
      <c r="A450" s="86">
        <f t="shared" si="11"/>
        <v>448</v>
      </c>
      <c r="B450" s="114" t="s">
        <v>496</v>
      </c>
      <c r="C450" s="70" t="s">
        <v>480</v>
      </c>
      <c r="D450" s="70" t="s">
        <v>481</v>
      </c>
      <c r="E450" s="115" t="s">
        <v>8</v>
      </c>
    </row>
    <row r="451" spans="1:5" x14ac:dyDescent="0.2">
      <c r="A451" s="86">
        <f t="shared" si="11"/>
        <v>449</v>
      </c>
      <c r="B451" s="114" t="s">
        <v>497</v>
      </c>
      <c r="C451" s="70" t="s">
        <v>480</v>
      </c>
      <c r="D451" s="70" t="s">
        <v>481</v>
      </c>
      <c r="E451" s="115" t="s">
        <v>8</v>
      </c>
    </row>
    <row r="452" spans="1:5" x14ac:dyDescent="0.2">
      <c r="A452" s="86">
        <f t="shared" ref="A452:A515" si="12">A451+1</f>
        <v>450</v>
      </c>
      <c r="B452" s="114" t="s">
        <v>498</v>
      </c>
      <c r="C452" s="70" t="s">
        <v>480</v>
      </c>
      <c r="D452" s="70" t="s">
        <v>481</v>
      </c>
      <c r="E452" s="115" t="s">
        <v>8</v>
      </c>
    </row>
    <row r="453" spans="1:5" x14ac:dyDescent="0.2">
      <c r="A453" s="86">
        <f t="shared" si="12"/>
        <v>451</v>
      </c>
      <c r="B453" s="114" t="s">
        <v>499</v>
      </c>
      <c r="C453" s="70" t="s">
        <v>480</v>
      </c>
      <c r="D453" s="70" t="s">
        <v>481</v>
      </c>
      <c r="E453" s="115" t="s">
        <v>8</v>
      </c>
    </row>
    <row r="454" spans="1:5" x14ac:dyDescent="0.2">
      <c r="A454" s="86">
        <f t="shared" si="12"/>
        <v>452</v>
      </c>
      <c r="B454" s="114" t="s">
        <v>500</v>
      </c>
      <c r="C454" s="70" t="s">
        <v>480</v>
      </c>
      <c r="D454" s="70" t="s">
        <v>481</v>
      </c>
      <c r="E454" s="115" t="s">
        <v>8</v>
      </c>
    </row>
    <row r="455" spans="1:5" x14ac:dyDescent="0.2">
      <c r="A455" s="86">
        <f t="shared" si="12"/>
        <v>453</v>
      </c>
      <c r="B455" s="114" t="s">
        <v>501</v>
      </c>
      <c r="C455" s="70" t="s">
        <v>502</v>
      </c>
      <c r="D455" s="70" t="s">
        <v>503</v>
      </c>
      <c r="E455" s="115" t="s">
        <v>8</v>
      </c>
    </row>
    <row r="456" spans="1:5" x14ac:dyDescent="0.2">
      <c r="A456" s="86">
        <f t="shared" si="12"/>
        <v>454</v>
      </c>
      <c r="B456" s="114" t="s">
        <v>504</v>
      </c>
      <c r="C456" s="70" t="s">
        <v>502</v>
      </c>
      <c r="D456" s="70" t="s">
        <v>503</v>
      </c>
      <c r="E456" s="115" t="s">
        <v>8</v>
      </c>
    </row>
    <row r="457" spans="1:5" x14ac:dyDescent="0.2">
      <c r="A457" s="86">
        <f t="shared" si="12"/>
        <v>455</v>
      </c>
      <c r="B457" s="114" t="s">
        <v>505</v>
      </c>
      <c r="C457" s="70" t="s">
        <v>502</v>
      </c>
      <c r="D457" s="70" t="s">
        <v>503</v>
      </c>
      <c r="E457" s="115" t="s">
        <v>5</v>
      </c>
    </row>
    <row r="458" spans="1:5" x14ac:dyDescent="0.2">
      <c r="A458" s="86">
        <f t="shared" si="12"/>
        <v>456</v>
      </c>
      <c r="B458" s="114" t="s">
        <v>506</v>
      </c>
      <c r="C458" s="70" t="s">
        <v>502</v>
      </c>
      <c r="D458" s="70" t="s">
        <v>503</v>
      </c>
      <c r="E458" s="115" t="s">
        <v>8</v>
      </c>
    </row>
    <row r="459" spans="1:5" x14ac:dyDescent="0.2">
      <c r="A459" s="86">
        <f t="shared" si="12"/>
        <v>457</v>
      </c>
      <c r="B459" s="114" t="s">
        <v>507</v>
      </c>
      <c r="C459" s="70" t="s">
        <v>502</v>
      </c>
      <c r="D459" s="70" t="s">
        <v>503</v>
      </c>
      <c r="E459" s="115" t="s">
        <v>8</v>
      </c>
    </row>
    <row r="460" spans="1:5" x14ac:dyDescent="0.2">
      <c r="A460" s="86">
        <f t="shared" si="12"/>
        <v>458</v>
      </c>
      <c r="B460" s="114" t="s">
        <v>508</v>
      </c>
      <c r="C460" s="70" t="s">
        <v>502</v>
      </c>
      <c r="D460" s="70" t="s">
        <v>503</v>
      </c>
      <c r="E460" s="115" t="s">
        <v>8</v>
      </c>
    </row>
    <row r="461" spans="1:5" x14ac:dyDescent="0.2">
      <c r="A461" s="86">
        <f t="shared" si="12"/>
        <v>459</v>
      </c>
      <c r="B461" s="114" t="s">
        <v>509</v>
      </c>
      <c r="C461" s="70" t="s">
        <v>502</v>
      </c>
      <c r="D461" s="70" t="s">
        <v>503</v>
      </c>
      <c r="E461" s="115" t="s">
        <v>8</v>
      </c>
    </row>
    <row r="462" spans="1:5" x14ac:dyDescent="0.2">
      <c r="A462" s="86">
        <f t="shared" si="12"/>
        <v>460</v>
      </c>
      <c r="B462" s="114" t="s">
        <v>510</v>
      </c>
      <c r="C462" s="70" t="s">
        <v>502</v>
      </c>
      <c r="D462" s="70" t="s">
        <v>503</v>
      </c>
      <c r="E462" s="115" t="s">
        <v>8</v>
      </c>
    </row>
    <row r="463" spans="1:5" x14ac:dyDescent="0.2">
      <c r="A463" s="86">
        <f t="shared" si="12"/>
        <v>461</v>
      </c>
      <c r="B463" s="114" t="s">
        <v>511</v>
      </c>
      <c r="C463" s="70" t="s">
        <v>502</v>
      </c>
      <c r="D463" s="70" t="s">
        <v>503</v>
      </c>
      <c r="E463" s="115" t="s">
        <v>8</v>
      </c>
    </row>
    <row r="464" spans="1:5" x14ac:dyDescent="0.2">
      <c r="A464" s="86">
        <f t="shared" si="12"/>
        <v>462</v>
      </c>
      <c r="B464" s="114" t="s">
        <v>512</v>
      </c>
      <c r="C464" s="70" t="s">
        <v>502</v>
      </c>
      <c r="D464" s="70" t="s">
        <v>503</v>
      </c>
      <c r="E464" s="115" t="s">
        <v>8</v>
      </c>
    </row>
    <row r="465" spans="1:5" x14ac:dyDescent="0.2">
      <c r="A465" s="86">
        <f t="shared" si="12"/>
        <v>463</v>
      </c>
      <c r="B465" s="114" t="s">
        <v>513</v>
      </c>
      <c r="C465" s="70" t="s">
        <v>502</v>
      </c>
      <c r="D465" s="70" t="s">
        <v>503</v>
      </c>
      <c r="E465" s="115" t="s">
        <v>8</v>
      </c>
    </row>
    <row r="466" spans="1:5" x14ac:dyDescent="0.2">
      <c r="A466" s="86">
        <f t="shared" si="12"/>
        <v>464</v>
      </c>
      <c r="B466" s="114" t="s">
        <v>514</v>
      </c>
      <c r="C466" s="70" t="s">
        <v>502</v>
      </c>
      <c r="D466" s="70" t="s">
        <v>503</v>
      </c>
      <c r="E466" s="115" t="s">
        <v>8</v>
      </c>
    </row>
    <row r="467" spans="1:5" x14ac:dyDescent="0.2">
      <c r="A467" s="86">
        <f t="shared" si="12"/>
        <v>465</v>
      </c>
      <c r="B467" s="114" t="s">
        <v>515</v>
      </c>
      <c r="C467" s="70" t="s">
        <v>502</v>
      </c>
      <c r="D467" s="70" t="s">
        <v>503</v>
      </c>
      <c r="E467" s="115" t="s">
        <v>8</v>
      </c>
    </row>
    <row r="468" spans="1:5" x14ac:dyDescent="0.2">
      <c r="A468" s="86">
        <f t="shared" si="12"/>
        <v>466</v>
      </c>
      <c r="B468" s="114" t="s">
        <v>516</v>
      </c>
      <c r="C468" s="70" t="s">
        <v>502</v>
      </c>
      <c r="D468" s="70" t="s">
        <v>503</v>
      </c>
      <c r="E468" s="115" t="s">
        <v>8</v>
      </c>
    </row>
    <row r="469" spans="1:5" x14ac:dyDescent="0.2">
      <c r="A469" s="86">
        <f t="shared" si="12"/>
        <v>467</v>
      </c>
      <c r="B469" s="114" t="s">
        <v>517</v>
      </c>
      <c r="C469" s="70" t="s">
        <v>502</v>
      </c>
      <c r="D469" s="70" t="s">
        <v>503</v>
      </c>
      <c r="E469" s="115" t="s">
        <v>8</v>
      </c>
    </row>
    <row r="470" spans="1:5" x14ac:dyDescent="0.2">
      <c r="A470" s="86">
        <f t="shared" si="12"/>
        <v>468</v>
      </c>
      <c r="B470" s="114" t="s">
        <v>518</v>
      </c>
      <c r="C470" s="70" t="s">
        <v>502</v>
      </c>
      <c r="D470" s="70" t="s">
        <v>503</v>
      </c>
      <c r="E470" s="115" t="s">
        <v>8</v>
      </c>
    </row>
    <row r="471" spans="1:5" x14ac:dyDescent="0.2">
      <c r="A471" s="86">
        <f t="shared" si="12"/>
        <v>469</v>
      </c>
      <c r="B471" s="114" t="s">
        <v>519</v>
      </c>
      <c r="C471" s="70" t="s">
        <v>502</v>
      </c>
      <c r="D471" s="70" t="s">
        <v>503</v>
      </c>
      <c r="E471" s="115" t="s">
        <v>8</v>
      </c>
    </row>
    <row r="472" spans="1:5" x14ac:dyDescent="0.2">
      <c r="A472" s="86">
        <f t="shared" si="12"/>
        <v>470</v>
      </c>
      <c r="B472" s="114" t="s">
        <v>520</v>
      </c>
      <c r="C472" s="70" t="s">
        <v>502</v>
      </c>
      <c r="D472" s="70" t="s">
        <v>503</v>
      </c>
      <c r="E472" s="115" t="s">
        <v>8</v>
      </c>
    </row>
    <row r="473" spans="1:5" x14ac:dyDescent="0.2">
      <c r="A473" s="86">
        <f t="shared" si="12"/>
        <v>471</v>
      </c>
      <c r="B473" s="114" t="s">
        <v>521</v>
      </c>
      <c r="C473" s="70" t="s">
        <v>502</v>
      </c>
      <c r="D473" s="70" t="s">
        <v>503</v>
      </c>
      <c r="E473" s="115" t="s">
        <v>8</v>
      </c>
    </row>
    <row r="474" spans="1:5" x14ac:dyDescent="0.2">
      <c r="A474" s="86">
        <f t="shared" si="12"/>
        <v>472</v>
      </c>
      <c r="B474" s="114" t="s">
        <v>522</v>
      </c>
      <c r="C474" s="70" t="s">
        <v>502</v>
      </c>
      <c r="D474" s="70" t="s">
        <v>503</v>
      </c>
      <c r="E474" s="115" t="s">
        <v>8</v>
      </c>
    </row>
    <row r="475" spans="1:5" x14ac:dyDescent="0.2">
      <c r="A475" s="86">
        <f t="shared" si="12"/>
        <v>473</v>
      </c>
      <c r="B475" s="114" t="s">
        <v>523</v>
      </c>
      <c r="C475" s="70" t="s">
        <v>524</v>
      </c>
      <c r="D475" s="70" t="s">
        <v>525</v>
      </c>
      <c r="E475" s="115" t="s">
        <v>8</v>
      </c>
    </row>
    <row r="476" spans="1:5" x14ac:dyDescent="0.2">
      <c r="A476" s="86">
        <f t="shared" si="12"/>
        <v>474</v>
      </c>
      <c r="B476" s="114" t="s">
        <v>526</v>
      </c>
      <c r="C476" s="70" t="s">
        <v>524</v>
      </c>
      <c r="D476" s="70" t="s">
        <v>525</v>
      </c>
      <c r="E476" s="115" t="s">
        <v>8</v>
      </c>
    </row>
    <row r="477" spans="1:5" x14ac:dyDescent="0.2">
      <c r="A477" s="86">
        <f t="shared" si="12"/>
        <v>475</v>
      </c>
      <c r="B477" s="114" t="s">
        <v>527</v>
      </c>
      <c r="C477" s="70" t="s">
        <v>524</v>
      </c>
      <c r="D477" s="70" t="s">
        <v>525</v>
      </c>
      <c r="E477" s="115" t="s">
        <v>8</v>
      </c>
    </row>
    <row r="478" spans="1:5" x14ac:dyDescent="0.2">
      <c r="A478" s="86">
        <f t="shared" si="12"/>
        <v>476</v>
      </c>
      <c r="B478" s="114" t="s">
        <v>528</v>
      </c>
      <c r="C478" s="70" t="s">
        <v>524</v>
      </c>
      <c r="D478" s="70" t="s">
        <v>525</v>
      </c>
      <c r="E478" s="115" t="s">
        <v>8</v>
      </c>
    </row>
    <row r="479" spans="1:5" x14ac:dyDescent="0.2">
      <c r="A479" s="86">
        <f t="shared" si="12"/>
        <v>477</v>
      </c>
      <c r="B479" s="114" t="s">
        <v>529</v>
      </c>
      <c r="C479" s="70" t="s">
        <v>524</v>
      </c>
      <c r="D479" s="70" t="s">
        <v>525</v>
      </c>
      <c r="E479" s="115" t="s">
        <v>8</v>
      </c>
    </row>
    <row r="480" spans="1:5" x14ac:dyDescent="0.2">
      <c r="A480" s="86">
        <f t="shared" si="12"/>
        <v>478</v>
      </c>
      <c r="B480" s="114" t="s">
        <v>530</v>
      </c>
      <c r="C480" s="70" t="s">
        <v>524</v>
      </c>
      <c r="D480" s="70" t="s">
        <v>525</v>
      </c>
      <c r="E480" s="115" t="s">
        <v>8</v>
      </c>
    </row>
    <row r="481" spans="1:5" x14ac:dyDescent="0.2">
      <c r="A481" s="86">
        <f t="shared" si="12"/>
        <v>479</v>
      </c>
      <c r="B481" s="114" t="s">
        <v>531</v>
      </c>
      <c r="C481" s="70" t="s">
        <v>524</v>
      </c>
      <c r="D481" s="70" t="s">
        <v>525</v>
      </c>
      <c r="E481" s="115" t="s">
        <v>8</v>
      </c>
    </row>
    <row r="482" spans="1:5" x14ac:dyDescent="0.2">
      <c r="A482" s="86">
        <f t="shared" si="12"/>
        <v>480</v>
      </c>
      <c r="B482" s="114" t="s">
        <v>532</v>
      </c>
      <c r="C482" s="70" t="s">
        <v>524</v>
      </c>
      <c r="D482" s="70" t="s">
        <v>525</v>
      </c>
      <c r="E482" s="115" t="s">
        <v>8</v>
      </c>
    </row>
    <row r="483" spans="1:5" x14ac:dyDescent="0.2">
      <c r="A483" s="86">
        <f t="shared" si="12"/>
        <v>481</v>
      </c>
      <c r="B483" s="114" t="s">
        <v>533</v>
      </c>
      <c r="C483" s="70" t="s">
        <v>524</v>
      </c>
      <c r="D483" s="70" t="s">
        <v>525</v>
      </c>
      <c r="E483" s="115" t="s">
        <v>8</v>
      </c>
    </row>
    <row r="484" spans="1:5" x14ac:dyDescent="0.2">
      <c r="A484" s="86">
        <f t="shared" si="12"/>
        <v>482</v>
      </c>
      <c r="B484" s="114" t="s">
        <v>534</v>
      </c>
      <c r="C484" s="70" t="s">
        <v>524</v>
      </c>
      <c r="D484" s="70" t="s">
        <v>525</v>
      </c>
      <c r="E484" s="115" t="s">
        <v>8</v>
      </c>
    </row>
    <row r="485" spans="1:5" x14ac:dyDescent="0.2">
      <c r="A485" s="86">
        <f t="shared" si="12"/>
        <v>483</v>
      </c>
      <c r="B485" s="114" t="s">
        <v>535</v>
      </c>
      <c r="C485" s="70" t="s">
        <v>524</v>
      </c>
      <c r="D485" s="70" t="s">
        <v>525</v>
      </c>
      <c r="E485" s="115" t="s">
        <v>8</v>
      </c>
    </row>
    <row r="486" spans="1:5" x14ac:dyDescent="0.2">
      <c r="A486" s="86">
        <f t="shared" si="12"/>
        <v>484</v>
      </c>
      <c r="B486" s="114" t="s">
        <v>536</v>
      </c>
      <c r="C486" s="70" t="s">
        <v>524</v>
      </c>
      <c r="D486" s="70" t="s">
        <v>525</v>
      </c>
      <c r="E486" s="115" t="s">
        <v>8</v>
      </c>
    </row>
    <row r="487" spans="1:5" x14ac:dyDescent="0.2">
      <c r="A487" s="86">
        <f t="shared" si="12"/>
        <v>485</v>
      </c>
      <c r="B487" s="114" t="s">
        <v>537</v>
      </c>
      <c r="C487" s="70" t="s">
        <v>524</v>
      </c>
      <c r="D487" s="70" t="s">
        <v>525</v>
      </c>
      <c r="E487" s="115" t="s">
        <v>8</v>
      </c>
    </row>
    <row r="488" spans="1:5" x14ac:dyDescent="0.2">
      <c r="A488" s="86">
        <f t="shared" si="12"/>
        <v>486</v>
      </c>
      <c r="B488" s="114" t="s">
        <v>538</v>
      </c>
      <c r="C488" s="70" t="s">
        <v>524</v>
      </c>
      <c r="D488" s="70" t="s">
        <v>525</v>
      </c>
      <c r="E488" s="115" t="s">
        <v>8</v>
      </c>
    </row>
    <row r="489" spans="1:5" x14ac:dyDescent="0.2">
      <c r="A489" s="86">
        <f t="shared" si="12"/>
        <v>487</v>
      </c>
      <c r="B489" s="114" t="s">
        <v>539</v>
      </c>
      <c r="C489" s="70" t="s">
        <v>524</v>
      </c>
      <c r="D489" s="70" t="s">
        <v>525</v>
      </c>
      <c r="E489" s="115" t="s">
        <v>8</v>
      </c>
    </row>
    <row r="490" spans="1:5" x14ac:dyDescent="0.2">
      <c r="A490" s="86">
        <f t="shared" si="12"/>
        <v>488</v>
      </c>
      <c r="B490" s="114" t="s">
        <v>540</v>
      </c>
      <c r="C490" s="70" t="s">
        <v>524</v>
      </c>
      <c r="D490" s="70" t="s">
        <v>525</v>
      </c>
      <c r="E490" s="115" t="s">
        <v>8</v>
      </c>
    </row>
    <row r="491" spans="1:5" x14ac:dyDescent="0.2">
      <c r="A491" s="86">
        <f t="shared" si="12"/>
        <v>489</v>
      </c>
      <c r="B491" s="114" t="s">
        <v>541</v>
      </c>
      <c r="C491" s="70" t="s">
        <v>524</v>
      </c>
      <c r="D491" s="70" t="s">
        <v>525</v>
      </c>
      <c r="E491" s="115" t="s">
        <v>8</v>
      </c>
    </row>
    <row r="492" spans="1:5" x14ac:dyDescent="0.2">
      <c r="A492" s="86">
        <f t="shared" si="12"/>
        <v>490</v>
      </c>
      <c r="B492" s="114" t="s">
        <v>542</v>
      </c>
      <c r="C492" s="70" t="s">
        <v>524</v>
      </c>
      <c r="D492" s="70" t="s">
        <v>525</v>
      </c>
      <c r="E492" s="115" t="s">
        <v>8</v>
      </c>
    </row>
    <row r="493" spans="1:5" x14ac:dyDescent="0.2">
      <c r="A493" s="86">
        <f t="shared" si="12"/>
        <v>491</v>
      </c>
      <c r="B493" s="114" t="s">
        <v>543</v>
      </c>
      <c r="C493" s="70" t="s">
        <v>524</v>
      </c>
      <c r="D493" s="70" t="s">
        <v>525</v>
      </c>
      <c r="E493" s="115" t="s">
        <v>8</v>
      </c>
    </row>
    <row r="494" spans="1:5" x14ac:dyDescent="0.2">
      <c r="A494" s="86">
        <f t="shared" si="12"/>
        <v>492</v>
      </c>
      <c r="B494" s="114" t="s">
        <v>544</v>
      </c>
      <c r="C494" s="70" t="s">
        <v>524</v>
      </c>
      <c r="D494" s="70" t="s">
        <v>525</v>
      </c>
      <c r="E494" s="115" t="s">
        <v>8</v>
      </c>
    </row>
    <row r="495" spans="1:5" x14ac:dyDescent="0.2">
      <c r="A495" s="86">
        <f t="shared" si="12"/>
        <v>493</v>
      </c>
      <c r="B495" s="114" t="s">
        <v>545</v>
      </c>
      <c r="C495" s="70" t="s">
        <v>524</v>
      </c>
      <c r="D495" s="70" t="s">
        <v>525</v>
      </c>
      <c r="E495" s="115" t="s">
        <v>8</v>
      </c>
    </row>
    <row r="496" spans="1:5" x14ac:dyDescent="0.2">
      <c r="A496" s="86">
        <f t="shared" si="12"/>
        <v>494</v>
      </c>
      <c r="B496" s="114" t="s">
        <v>546</v>
      </c>
      <c r="C496" s="70" t="s">
        <v>524</v>
      </c>
      <c r="D496" s="70" t="s">
        <v>525</v>
      </c>
      <c r="E496" s="115" t="s">
        <v>8</v>
      </c>
    </row>
    <row r="497" spans="1:5" x14ac:dyDescent="0.2">
      <c r="A497" s="86">
        <f t="shared" si="12"/>
        <v>495</v>
      </c>
      <c r="B497" s="114" t="s">
        <v>547</v>
      </c>
      <c r="C497" s="70" t="s">
        <v>524</v>
      </c>
      <c r="D497" s="70" t="s">
        <v>525</v>
      </c>
      <c r="E497" s="115" t="s">
        <v>8</v>
      </c>
    </row>
    <row r="498" spans="1:5" x14ac:dyDescent="0.2">
      <c r="A498" s="86">
        <f t="shared" si="12"/>
        <v>496</v>
      </c>
      <c r="B498" s="114" t="s">
        <v>548</v>
      </c>
      <c r="C498" s="70" t="s">
        <v>524</v>
      </c>
      <c r="D498" s="70" t="s">
        <v>525</v>
      </c>
      <c r="E498" s="115" t="s">
        <v>8</v>
      </c>
    </row>
    <row r="499" spans="1:5" x14ac:dyDescent="0.2">
      <c r="A499" s="86">
        <f t="shared" si="12"/>
        <v>497</v>
      </c>
      <c r="B499" s="114" t="s">
        <v>549</v>
      </c>
      <c r="C499" s="70" t="s">
        <v>524</v>
      </c>
      <c r="D499" s="70" t="s">
        <v>525</v>
      </c>
      <c r="E499" s="115" t="s">
        <v>8</v>
      </c>
    </row>
    <row r="500" spans="1:5" x14ac:dyDescent="0.2">
      <c r="A500" s="86">
        <f t="shared" si="12"/>
        <v>498</v>
      </c>
      <c r="B500" s="114" t="s">
        <v>550</v>
      </c>
      <c r="C500" s="70" t="s">
        <v>524</v>
      </c>
      <c r="D500" s="70" t="s">
        <v>525</v>
      </c>
      <c r="E500" s="115" t="s">
        <v>8</v>
      </c>
    </row>
    <row r="501" spans="1:5" x14ac:dyDescent="0.2">
      <c r="A501" s="86">
        <f t="shared" si="12"/>
        <v>499</v>
      </c>
      <c r="B501" s="114" t="s">
        <v>551</v>
      </c>
      <c r="C501" s="70" t="s">
        <v>552</v>
      </c>
      <c r="D501" s="70" t="s">
        <v>553</v>
      </c>
      <c r="E501" s="115" t="s">
        <v>8</v>
      </c>
    </row>
    <row r="502" spans="1:5" x14ac:dyDescent="0.2">
      <c r="A502" s="86">
        <f t="shared" si="12"/>
        <v>500</v>
      </c>
      <c r="B502" s="114" t="s">
        <v>554</v>
      </c>
      <c r="C502" s="70" t="s">
        <v>552</v>
      </c>
      <c r="D502" s="70" t="s">
        <v>553</v>
      </c>
      <c r="E502" s="115" t="s">
        <v>8</v>
      </c>
    </row>
    <row r="503" spans="1:5" x14ac:dyDescent="0.2">
      <c r="A503" s="86">
        <f t="shared" si="12"/>
        <v>501</v>
      </c>
      <c r="B503" s="114" t="s">
        <v>555</v>
      </c>
      <c r="C503" s="70" t="s">
        <v>552</v>
      </c>
      <c r="D503" s="70" t="s">
        <v>553</v>
      </c>
      <c r="E503" s="115" t="s">
        <v>8</v>
      </c>
    </row>
    <row r="504" spans="1:5" x14ac:dyDescent="0.2">
      <c r="A504" s="86">
        <f t="shared" si="12"/>
        <v>502</v>
      </c>
      <c r="B504" s="114" t="s">
        <v>556</v>
      </c>
      <c r="C504" s="70" t="s">
        <v>552</v>
      </c>
      <c r="D504" s="70" t="s">
        <v>553</v>
      </c>
      <c r="E504" s="115" t="s">
        <v>8</v>
      </c>
    </row>
    <row r="505" spans="1:5" x14ac:dyDescent="0.2">
      <c r="A505" s="86">
        <f t="shared" si="12"/>
        <v>503</v>
      </c>
      <c r="B505" s="114" t="s">
        <v>557</v>
      </c>
      <c r="C505" s="70" t="s">
        <v>552</v>
      </c>
      <c r="D505" s="70" t="s">
        <v>553</v>
      </c>
      <c r="E505" s="115" t="s">
        <v>8</v>
      </c>
    </row>
    <row r="506" spans="1:5" x14ac:dyDescent="0.2">
      <c r="A506" s="86">
        <f t="shared" si="12"/>
        <v>504</v>
      </c>
      <c r="B506" s="114" t="s">
        <v>558</v>
      </c>
      <c r="C506" s="70" t="s">
        <v>552</v>
      </c>
      <c r="D506" s="70" t="s">
        <v>553</v>
      </c>
      <c r="E506" s="115" t="s">
        <v>8</v>
      </c>
    </row>
    <row r="507" spans="1:5" x14ac:dyDescent="0.2">
      <c r="A507" s="86">
        <f t="shared" si="12"/>
        <v>505</v>
      </c>
      <c r="B507" s="114" t="s">
        <v>559</v>
      </c>
      <c r="C507" s="70" t="s">
        <v>552</v>
      </c>
      <c r="D507" s="70" t="s">
        <v>553</v>
      </c>
      <c r="E507" s="115" t="s">
        <v>8</v>
      </c>
    </row>
    <row r="508" spans="1:5" x14ac:dyDescent="0.2">
      <c r="A508" s="86">
        <f t="shared" si="12"/>
        <v>506</v>
      </c>
      <c r="B508" s="114" t="s">
        <v>560</v>
      </c>
      <c r="C508" s="70" t="s">
        <v>552</v>
      </c>
      <c r="D508" s="70" t="s">
        <v>553</v>
      </c>
      <c r="E508" s="115" t="s">
        <v>8</v>
      </c>
    </row>
    <row r="509" spans="1:5" x14ac:dyDescent="0.2">
      <c r="A509" s="86">
        <f t="shared" si="12"/>
        <v>507</v>
      </c>
      <c r="B509" s="114" t="s">
        <v>561</v>
      </c>
      <c r="C509" s="70" t="s">
        <v>552</v>
      </c>
      <c r="D509" s="70" t="s">
        <v>553</v>
      </c>
      <c r="E509" s="115" t="s">
        <v>8</v>
      </c>
    </row>
    <row r="510" spans="1:5" x14ac:dyDescent="0.2">
      <c r="A510" s="86">
        <f t="shared" si="12"/>
        <v>508</v>
      </c>
      <c r="B510" s="114" t="s">
        <v>562</v>
      </c>
      <c r="C510" s="70" t="s">
        <v>552</v>
      </c>
      <c r="D510" s="70" t="s">
        <v>553</v>
      </c>
      <c r="E510" s="115" t="s">
        <v>8</v>
      </c>
    </row>
    <row r="511" spans="1:5" x14ac:dyDescent="0.2">
      <c r="A511" s="86">
        <f t="shared" si="12"/>
        <v>509</v>
      </c>
      <c r="B511" s="114" t="s">
        <v>563</v>
      </c>
      <c r="C511" s="70" t="s">
        <v>552</v>
      </c>
      <c r="D511" s="70" t="s">
        <v>553</v>
      </c>
      <c r="E511" s="115" t="s">
        <v>8</v>
      </c>
    </row>
    <row r="512" spans="1:5" x14ac:dyDescent="0.2">
      <c r="A512" s="86">
        <f t="shared" si="12"/>
        <v>510</v>
      </c>
      <c r="B512" s="114" t="s">
        <v>564</v>
      </c>
      <c r="C512" s="70" t="s">
        <v>552</v>
      </c>
      <c r="D512" s="70" t="s">
        <v>553</v>
      </c>
      <c r="E512" s="115" t="s">
        <v>8</v>
      </c>
    </row>
    <row r="513" spans="1:5" x14ac:dyDescent="0.2">
      <c r="A513" s="86">
        <f t="shared" si="12"/>
        <v>511</v>
      </c>
      <c r="B513" s="114" t="s">
        <v>565</v>
      </c>
      <c r="C513" s="70" t="s">
        <v>552</v>
      </c>
      <c r="D513" s="70" t="s">
        <v>553</v>
      </c>
      <c r="E513" s="115" t="s">
        <v>8</v>
      </c>
    </row>
    <row r="514" spans="1:5" x14ac:dyDescent="0.2">
      <c r="A514" s="86">
        <f t="shared" si="12"/>
        <v>512</v>
      </c>
      <c r="B514" s="114" t="s">
        <v>566</v>
      </c>
      <c r="C514" s="70" t="s">
        <v>552</v>
      </c>
      <c r="D514" s="70" t="s">
        <v>553</v>
      </c>
      <c r="E514" s="115" t="s">
        <v>8</v>
      </c>
    </row>
    <row r="515" spans="1:5" x14ac:dyDescent="0.2">
      <c r="A515" s="86">
        <f t="shared" si="12"/>
        <v>513</v>
      </c>
      <c r="B515" s="114" t="s">
        <v>567</v>
      </c>
      <c r="C515" s="70" t="s">
        <v>552</v>
      </c>
      <c r="D515" s="70" t="s">
        <v>553</v>
      </c>
      <c r="E515" s="115" t="s">
        <v>8</v>
      </c>
    </row>
    <row r="516" spans="1:5" x14ac:dyDescent="0.2">
      <c r="A516" s="86">
        <f t="shared" ref="A516:A579" si="13">A515+1</f>
        <v>514</v>
      </c>
      <c r="B516" s="114" t="s">
        <v>568</v>
      </c>
      <c r="C516" s="70" t="s">
        <v>552</v>
      </c>
      <c r="D516" s="70" t="s">
        <v>553</v>
      </c>
      <c r="E516" s="115" t="s">
        <v>8</v>
      </c>
    </row>
    <row r="517" spans="1:5" x14ac:dyDescent="0.2">
      <c r="A517" s="86">
        <f t="shared" si="13"/>
        <v>515</v>
      </c>
      <c r="B517" s="114" t="s">
        <v>569</v>
      </c>
      <c r="C517" s="70" t="s">
        <v>552</v>
      </c>
      <c r="D517" s="70" t="s">
        <v>553</v>
      </c>
      <c r="E517" s="115" t="s">
        <v>8</v>
      </c>
    </row>
    <row r="518" spans="1:5" x14ac:dyDescent="0.2">
      <c r="A518" s="86">
        <f t="shared" si="13"/>
        <v>516</v>
      </c>
      <c r="B518" s="114" t="s">
        <v>570</v>
      </c>
      <c r="C518" s="70" t="s">
        <v>552</v>
      </c>
      <c r="D518" s="70" t="s">
        <v>553</v>
      </c>
      <c r="E518" s="115" t="s">
        <v>8</v>
      </c>
    </row>
    <row r="519" spans="1:5" x14ac:dyDescent="0.2">
      <c r="A519" s="86">
        <f t="shared" si="13"/>
        <v>517</v>
      </c>
      <c r="B519" s="114" t="s">
        <v>571</v>
      </c>
      <c r="C519" s="70" t="s">
        <v>572</v>
      </c>
      <c r="D519" s="70" t="s">
        <v>573</v>
      </c>
      <c r="E519" s="115" t="s">
        <v>8</v>
      </c>
    </row>
    <row r="520" spans="1:5" x14ac:dyDescent="0.2">
      <c r="A520" s="86">
        <f t="shared" si="13"/>
        <v>518</v>
      </c>
      <c r="B520" s="114" t="s">
        <v>574</v>
      </c>
      <c r="C520" s="70" t="s">
        <v>572</v>
      </c>
      <c r="D520" s="70" t="s">
        <v>573</v>
      </c>
      <c r="E520" s="115" t="s">
        <v>8</v>
      </c>
    </row>
    <row r="521" spans="1:5" x14ac:dyDescent="0.2">
      <c r="A521" s="86">
        <f t="shared" si="13"/>
        <v>519</v>
      </c>
      <c r="B521" s="114" t="s">
        <v>575</v>
      </c>
      <c r="C521" s="70" t="s">
        <v>572</v>
      </c>
      <c r="D521" s="70" t="s">
        <v>573</v>
      </c>
      <c r="E521" s="115" t="s">
        <v>8</v>
      </c>
    </row>
    <row r="522" spans="1:5" x14ac:dyDescent="0.2">
      <c r="A522" s="86">
        <f t="shared" si="13"/>
        <v>520</v>
      </c>
      <c r="B522" s="114" t="s">
        <v>576</v>
      </c>
      <c r="C522" s="70" t="s">
        <v>572</v>
      </c>
      <c r="D522" s="70" t="s">
        <v>573</v>
      </c>
      <c r="E522" s="115" t="s">
        <v>8</v>
      </c>
    </row>
    <row r="523" spans="1:5" x14ac:dyDescent="0.2">
      <c r="A523" s="86">
        <f t="shared" si="13"/>
        <v>521</v>
      </c>
      <c r="B523" s="114" t="s">
        <v>577</v>
      </c>
      <c r="C523" s="70" t="s">
        <v>572</v>
      </c>
      <c r="D523" s="70" t="s">
        <v>573</v>
      </c>
      <c r="E523" s="115" t="s">
        <v>8</v>
      </c>
    </row>
    <row r="524" spans="1:5" x14ac:dyDescent="0.2">
      <c r="A524" s="86">
        <f t="shared" si="13"/>
        <v>522</v>
      </c>
      <c r="B524" s="114" t="s">
        <v>578</v>
      </c>
      <c r="C524" s="70" t="s">
        <v>572</v>
      </c>
      <c r="D524" s="70" t="s">
        <v>573</v>
      </c>
      <c r="E524" s="115" t="s">
        <v>8</v>
      </c>
    </row>
    <row r="525" spans="1:5" x14ac:dyDescent="0.2">
      <c r="A525" s="86">
        <f t="shared" si="13"/>
        <v>523</v>
      </c>
      <c r="B525" s="114" t="s">
        <v>579</v>
      </c>
      <c r="C525" s="70" t="s">
        <v>572</v>
      </c>
      <c r="D525" s="70" t="s">
        <v>573</v>
      </c>
      <c r="E525" s="115" t="s">
        <v>8</v>
      </c>
    </row>
    <row r="526" spans="1:5" x14ac:dyDescent="0.2">
      <c r="A526" s="86">
        <f t="shared" si="13"/>
        <v>524</v>
      </c>
      <c r="B526" s="114" t="s">
        <v>580</v>
      </c>
      <c r="C526" s="70" t="s">
        <v>572</v>
      </c>
      <c r="D526" s="70" t="s">
        <v>573</v>
      </c>
      <c r="E526" s="115" t="s">
        <v>8</v>
      </c>
    </row>
    <row r="527" spans="1:5" x14ac:dyDescent="0.2">
      <c r="A527" s="86">
        <f t="shared" si="13"/>
        <v>525</v>
      </c>
      <c r="B527" s="114" t="s">
        <v>581</v>
      </c>
      <c r="C527" s="70" t="s">
        <v>572</v>
      </c>
      <c r="D527" s="70" t="s">
        <v>573</v>
      </c>
      <c r="E527" s="115" t="s">
        <v>8</v>
      </c>
    </row>
    <row r="528" spans="1:5" x14ac:dyDescent="0.2">
      <c r="A528" s="86">
        <f t="shared" si="13"/>
        <v>526</v>
      </c>
      <c r="B528" s="114" t="s">
        <v>582</v>
      </c>
      <c r="C528" s="70" t="s">
        <v>572</v>
      </c>
      <c r="D528" s="70" t="s">
        <v>573</v>
      </c>
      <c r="E528" s="115" t="s">
        <v>8</v>
      </c>
    </row>
    <row r="529" spans="1:5" x14ac:dyDescent="0.2">
      <c r="A529" s="86">
        <f t="shared" si="13"/>
        <v>527</v>
      </c>
      <c r="B529" s="114" t="s">
        <v>583</v>
      </c>
      <c r="C529" s="70" t="s">
        <v>572</v>
      </c>
      <c r="D529" s="70" t="s">
        <v>573</v>
      </c>
      <c r="E529" s="115" t="s">
        <v>8</v>
      </c>
    </row>
    <row r="530" spans="1:5" x14ac:dyDescent="0.2">
      <c r="A530" s="86">
        <f t="shared" si="13"/>
        <v>528</v>
      </c>
      <c r="B530" s="114" t="s">
        <v>584</v>
      </c>
      <c r="C530" s="70" t="s">
        <v>572</v>
      </c>
      <c r="D530" s="70" t="s">
        <v>573</v>
      </c>
      <c r="E530" s="115" t="s">
        <v>8</v>
      </c>
    </row>
    <row r="531" spans="1:5" x14ac:dyDescent="0.2">
      <c r="A531" s="86">
        <f t="shared" si="13"/>
        <v>529</v>
      </c>
      <c r="B531" s="114" t="s">
        <v>585</v>
      </c>
      <c r="C531" s="70" t="s">
        <v>572</v>
      </c>
      <c r="D531" s="70" t="s">
        <v>573</v>
      </c>
      <c r="E531" s="115" t="s">
        <v>8</v>
      </c>
    </row>
    <row r="532" spans="1:5" x14ac:dyDescent="0.2">
      <c r="A532" s="86">
        <f t="shared" si="13"/>
        <v>530</v>
      </c>
      <c r="B532" s="114" t="s">
        <v>586</v>
      </c>
      <c r="C532" s="70" t="s">
        <v>572</v>
      </c>
      <c r="D532" s="70" t="s">
        <v>573</v>
      </c>
      <c r="E532" s="115" t="s">
        <v>8</v>
      </c>
    </row>
    <row r="533" spans="1:5" x14ac:dyDescent="0.2">
      <c r="A533" s="86">
        <f t="shared" si="13"/>
        <v>531</v>
      </c>
      <c r="B533" s="114" t="s">
        <v>587</v>
      </c>
      <c r="C533" s="70" t="s">
        <v>572</v>
      </c>
      <c r="D533" s="70" t="s">
        <v>573</v>
      </c>
      <c r="E533" s="115" t="s">
        <v>8</v>
      </c>
    </row>
    <row r="534" spans="1:5" x14ac:dyDescent="0.2">
      <c r="A534" s="86">
        <f t="shared" si="13"/>
        <v>532</v>
      </c>
      <c r="B534" s="114" t="s">
        <v>588</v>
      </c>
      <c r="C534" s="70" t="s">
        <v>572</v>
      </c>
      <c r="D534" s="70" t="s">
        <v>573</v>
      </c>
      <c r="E534" s="115" t="s">
        <v>8</v>
      </c>
    </row>
    <row r="535" spans="1:5" x14ac:dyDescent="0.2">
      <c r="A535" s="86">
        <f t="shared" si="13"/>
        <v>533</v>
      </c>
      <c r="B535" s="114" t="s">
        <v>589</v>
      </c>
      <c r="C535" s="70" t="s">
        <v>572</v>
      </c>
      <c r="D535" s="70" t="s">
        <v>573</v>
      </c>
      <c r="E535" s="115" t="s">
        <v>8</v>
      </c>
    </row>
    <row r="536" spans="1:5" x14ac:dyDescent="0.2">
      <c r="A536" s="86">
        <f t="shared" si="13"/>
        <v>534</v>
      </c>
      <c r="B536" s="114" t="s">
        <v>1185</v>
      </c>
      <c r="C536" s="30" t="s">
        <v>209</v>
      </c>
      <c r="D536" s="30" t="s">
        <v>210</v>
      </c>
      <c r="E536" s="87">
        <v>1</v>
      </c>
    </row>
    <row r="537" spans="1:5" x14ac:dyDescent="0.2">
      <c r="A537" s="86">
        <f t="shared" si="13"/>
        <v>535</v>
      </c>
      <c r="B537" s="114" t="s">
        <v>590</v>
      </c>
      <c r="C537" s="70" t="s">
        <v>591</v>
      </c>
      <c r="D537" s="70" t="s">
        <v>592</v>
      </c>
      <c r="E537" s="115" t="s">
        <v>8</v>
      </c>
    </row>
    <row r="538" spans="1:5" x14ac:dyDescent="0.2">
      <c r="A538" s="86">
        <f t="shared" si="13"/>
        <v>536</v>
      </c>
      <c r="B538" s="114" t="s">
        <v>593</v>
      </c>
      <c r="C538" s="70" t="s">
        <v>591</v>
      </c>
      <c r="D538" s="70" t="s">
        <v>592</v>
      </c>
      <c r="E538" s="115" t="s">
        <v>8</v>
      </c>
    </row>
    <row r="539" spans="1:5" x14ac:dyDescent="0.2">
      <c r="A539" s="86">
        <f t="shared" si="13"/>
        <v>537</v>
      </c>
      <c r="B539" s="114" t="s">
        <v>594</v>
      </c>
      <c r="C539" s="70" t="s">
        <v>591</v>
      </c>
      <c r="D539" s="70" t="s">
        <v>592</v>
      </c>
      <c r="E539" s="115" t="s">
        <v>8</v>
      </c>
    </row>
    <row r="540" spans="1:5" x14ac:dyDescent="0.2">
      <c r="A540" s="86">
        <f t="shared" si="13"/>
        <v>538</v>
      </c>
      <c r="B540" s="114" t="s">
        <v>595</v>
      </c>
      <c r="C540" s="70" t="s">
        <v>591</v>
      </c>
      <c r="D540" s="70" t="s">
        <v>592</v>
      </c>
      <c r="E540" s="115" t="s">
        <v>8</v>
      </c>
    </row>
    <row r="541" spans="1:5" x14ac:dyDescent="0.2">
      <c r="A541" s="86">
        <f t="shared" si="13"/>
        <v>539</v>
      </c>
      <c r="B541" s="114" t="s">
        <v>596</v>
      </c>
      <c r="C541" s="70" t="s">
        <v>591</v>
      </c>
      <c r="D541" s="70" t="s">
        <v>592</v>
      </c>
      <c r="E541" s="115" t="s">
        <v>8</v>
      </c>
    </row>
    <row r="542" spans="1:5" x14ac:dyDescent="0.2">
      <c r="A542" s="86">
        <f t="shared" si="13"/>
        <v>540</v>
      </c>
      <c r="B542" s="114" t="s">
        <v>597</v>
      </c>
      <c r="C542" s="70" t="s">
        <v>591</v>
      </c>
      <c r="D542" s="70" t="s">
        <v>592</v>
      </c>
      <c r="E542" s="115" t="s">
        <v>8</v>
      </c>
    </row>
    <row r="543" spans="1:5" x14ac:dyDescent="0.2">
      <c r="A543" s="86">
        <f t="shared" si="13"/>
        <v>541</v>
      </c>
      <c r="B543" s="114" t="s">
        <v>598</v>
      </c>
      <c r="C543" s="70" t="s">
        <v>591</v>
      </c>
      <c r="D543" s="70" t="s">
        <v>592</v>
      </c>
      <c r="E543" s="115" t="s">
        <v>8</v>
      </c>
    </row>
    <row r="544" spans="1:5" x14ac:dyDescent="0.2">
      <c r="A544" s="86">
        <f t="shared" si="13"/>
        <v>542</v>
      </c>
      <c r="B544" s="114" t="s">
        <v>599</v>
      </c>
      <c r="C544" s="70" t="s">
        <v>591</v>
      </c>
      <c r="D544" s="70" t="s">
        <v>592</v>
      </c>
      <c r="E544" s="115" t="s">
        <v>8</v>
      </c>
    </row>
    <row r="545" spans="1:5" x14ac:dyDescent="0.2">
      <c r="A545" s="86">
        <f t="shared" si="13"/>
        <v>543</v>
      </c>
      <c r="B545" s="114" t="s">
        <v>600</v>
      </c>
      <c r="C545" s="70" t="s">
        <v>601</v>
      </c>
      <c r="D545" s="70" t="s">
        <v>602</v>
      </c>
      <c r="E545" s="115" t="s">
        <v>8</v>
      </c>
    </row>
    <row r="546" spans="1:5" x14ac:dyDescent="0.2">
      <c r="A546" s="86">
        <f t="shared" si="13"/>
        <v>544</v>
      </c>
      <c r="B546" s="114" t="s">
        <v>603</v>
      </c>
      <c r="C546" s="70" t="s">
        <v>601</v>
      </c>
      <c r="D546" s="70" t="s">
        <v>602</v>
      </c>
      <c r="E546" s="115" t="s">
        <v>8</v>
      </c>
    </row>
    <row r="547" spans="1:5" x14ac:dyDescent="0.2">
      <c r="A547" s="86">
        <f t="shared" si="13"/>
        <v>545</v>
      </c>
      <c r="B547" s="114" t="s">
        <v>604</v>
      </c>
      <c r="C547" s="70" t="s">
        <v>601</v>
      </c>
      <c r="D547" s="70" t="s">
        <v>602</v>
      </c>
      <c r="E547" s="115" t="s">
        <v>8</v>
      </c>
    </row>
    <row r="548" spans="1:5" x14ac:dyDescent="0.2">
      <c r="A548" s="86">
        <f t="shared" si="13"/>
        <v>546</v>
      </c>
      <c r="B548" s="114" t="s">
        <v>605</v>
      </c>
      <c r="C548" s="70" t="s">
        <v>601</v>
      </c>
      <c r="D548" s="70" t="s">
        <v>602</v>
      </c>
      <c r="E548" s="115" t="s">
        <v>8</v>
      </c>
    </row>
    <row r="549" spans="1:5" x14ac:dyDescent="0.2">
      <c r="A549" s="86">
        <f t="shared" si="13"/>
        <v>547</v>
      </c>
      <c r="B549" s="114" t="s">
        <v>606</v>
      </c>
      <c r="C549" s="70" t="s">
        <v>601</v>
      </c>
      <c r="D549" s="70" t="s">
        <v>602</v>
      </c>
      <c r="E549" s="115" t="s">
        <v>8</v>
      </c>
    </row>
    <row r="550" spans="1:5" x14ac:dyDescent="0.2">
      <c r="A550" s="86">
        <f t="shared" si="13"/>
        <v>548</v>
      </c>
      <c r="B550" s="114" t="s">
        <v>607</v>
      </c>
      <c r="C550" s="70" t="s">
        <v>601</v>
      </c>
      <c r="D550" s="70" t="s">
        <v>602</v>
      </c>
      <c r="E550" s="115" t="s">
        <v>8</v>
      </c>
    </row>
    <row r="551" spans="1:5" x14ac:dyDescent="0.2">
      <c r="A551" s="86">
        <f t="shared" si="13"/>
        <v>549</v>
      </c>
      <c r="B551" s="114" t="s">
        <v>608</v>
      </c>
      <c r="C551" s="70" t="s">
        <v>601</v>
      </c>
      <c r="D551" s="70" t="s">
        <v>602</v>
      </c>
      <c r="E551" s="115" t="s">
        <v>8</v>
      </c>
    </row>
    <row r="552" spans="1:5" x14ac:dyDescent="0.2">
      <c r="A552" s="86">
        <f t="shared" si="13"/>
        <v>550</v>
      </c>
      <c r="B552" s="114" t="s">
        <v>609</v>
      </c>
      <c r="C552" s="70" t="s">
        <v>601</v>
      </c>
      <c r="D552" s="70" t="s">
        <v>602</v>
      </c>
      <c r="E552" s="115" t="s">
        <v>8</v>
      </c>
    </row>
    <row r="553" spans="1:5" x14ac:dyDescent="0.2">
      <c r="A553" s="86">
        <f t="shared" si="13"/>
        <v>551</v>
      </c>
      <c r="B553" s="114" t="s">
        <v>610</v>
      </c>
      <c r="C553" s="70" t="s">
        <v>601</v>
      </c>
      <c r="D553" s="70" t="s">
        <v>602</v>
      </c>
      <c r="E553" s="115" t="s">
        <v>8</v>
      </c>
    </row>
    <row r="554" spans="1:5" x14ac:dyDescent="0.2">
      <c r="A554" s="86">
        <f t="shared" si="13"/>
        <v>552</v>
      </c>
      <c r="B554" s="114" t="s">
        <v>611</v>
      </c>
      <c r="C554" s="70" t="s">
        <v>612</v>
      </c>
      <c r="D554" s="70" t="s">
        <v>613</v>
      </c>
      <c r="E554" s="115" t="s">
        <v>8</v>
      </c>
    </row>
    <row r="555" spans="1:5" x14ac:dyDescent="0.2">
      <c r="A555" s="86">
        <f t="shared" si="13"/>
        <v>553</v>
      </c>
      <c r="B555" s="114" t="s">
        <v>614</v>
      </c>
      <c r="C555" s="70" t="s">
        <v>612</v>
      </c>
      <c r="D555" s="70" t="s">
        <v>613</v>
      </c>
      <c r="E555" s="115" t="s">
        <v>8</v>
      </c>
    </row>
    <row r="556" spans="1:5" x14ac:dyDescent="0.2">
      <c r="A556" s="86">
        <f t="shared" si="13"/>
        <v>554</v>
      </c>
      <c r="B556" s="114" t="s">
        <v>615</v>
      </c>
      <c r="C556" s="70" t="s">
        <v>612</v>
      </c>
      <c r="D556" s="70" t="s">
        <v>613</v>
      </c>
      <c r="E556" s="115" t="s">
        <v>8</v>
      </c>
    </row>
    <row r="557" spans="1:5" x14ac:dyDescent="0.2">
      <c r="A557" s="86">
        <f t="shared" si="13"/>
        <v>555</v>
      </c>
      <c r="B557" s="114" t="s">
        <v>616</v>
      </c>
      <c r="C557" s="70" t="s">
        <v>612</v>
      </c>
      <c r="D557" s="70" t="s">
        <v>613</v>
      </c>
      <c r="E557" s="115" t="s">
        <v>8</v>
      </c>
    </row>
    <row r="558" spans="1:5" x14ac:dyDescent="0.2">
      <c r="A558" s="86">
        <f t="shared" si="13"/>
        <v>556</v>
      </c>
      <c r="B558" s="114" t="s">
        <v>617</v>
      </c>
      <c r="C558" s="70" t="s">
        <v>612</v>
      </c>
      <c r="D558" s="70" t="s">
        <v>613</v>
      </c>
      <c r="E558" s="115" t="s">
        <v>8</v>
      </c>
    </row>
    <row r="559" spans="1:5" x14ac:dyDescent="0.2">
      <c r="A559" s="86">
        <f t="shared" si="13"/>
        <v>557</v>
      </c>
      <c r="B559" s="114" t="s">
        <v>618</v>
      </c>
      <c r="C559" s="70" t="s">
        <v>612</v>
      </c>
      <c r="D559" s="70" t="s">
        <v>613</v>
      </c>
      <c r="E559" s="115" t="s">
        <v>8</v>
      </c>
    </row>
    <row r="560" spans="1:5" x14ac:dyDescent="0.2">
      <c r="A560" s="86">
        <f t="shared" si="13"/>
        <v>558</v>
      </c>
      <c r="B560" s="114" t="s">
        <v>619</v>
      </c>
      <c r="C560" s="70" t="s">
        <v>612</v>
      </c>
      <c r="D560" s="70" t="s">
        <v>613</v>
      </c>
      <c r="E560" s="115" t="s">
        <v>8</v>
      </c>
    </row>
    <row r="561" spans="1:5" x14ac:dyDescent="0.2">
      <c r="A561" s="86">
        <f t="shared" si="13"/>
        <v>559</v>
      </c>
      <c r="B561" s="114" t="s">
        <v>620</v>
      </c>
      <c r="C561" s="70" t="s">
        <v>612</v>
      </c>
      <c r="D561" s="70" t="s">
        <v>613</v>
      </c>
      <c r="E561" s="115" t="s">
        <v>8</v>
      </c>
    </row>
    <row r="562" spans="1:5" x14ac:dyDescent="0.2">
      <c r="A562" s="86">
        <f t="shared" si="13"/>
        <v>560</v>
      </c>
      <c r="B562" s="114" t="s">
        <v>621</v>
      </c>
      <c r="C562" s="70" t="s">
        <v>612</v>
      </c>
      <c r="D562" s="70" t="s">
        <v>613</v>
      </c>
      <c r="E562" s="115" t="s">
        <v>8</v>
      </c>
    </row>
    <row r="563" spans="1:5" x14ac:dyDescent="0.2">
      <c r="A563" s="86">
        <f t="shared" si="13"/>
        <v>561</v>
      </c>
      <c r="B563" s="114" t="s">
        <v>622</v>
      </c>
      <c r="C563" s="70" t="s">
        <v>612</v>
      </c>
      <c r="D563" s="70" t="s">
        <v>613</v>
      </c>
      <c r="E563" s="115" t="s">
        <v>8</v>
      </c>
    </row>
    <row r="564" spans="1:5" x14ac:dyDescent="0.2">
      <c r="A564" s="86">
        <f t="shared" si="13"/>
        <v>562</v>
      </c>
      <c r="B564" s="114" t="s">
        <v>623</v>
      </c>
      <c r="C564" s="70" t="s">
        <v>624</v>
      </c>
      <c r="D564" s="70" t="s">
        <v>625</v>
      </c>
      <c r="E564" s="115" t="s">
        <v>78</v>
      </c>
    </row>
    <row r="565" spans="1:5" x14ac:dyDescent="0.2">
      <c r="A565" s="86">
        <f t="shared" si="13"/>
        <v>563</v>
      </c>
      <c r="B565" s="114" t="s">
        <v>626</v>
      </c>
      <c r="C565" s="70" t="s">
        <v>624</v>
      </c>
      <c r="D565" s="70" t="s">
        <v>625</v>
      </c>
      <c r="E565" s="115" t="s">
        <v>78</v>
      </c>
    </row>
    <row r="566" spans="1:5" x14ac:dyDescent="0.2">
      <c r="A566" s="86">
        <f t="shared" si="13"/>
        <v>564</v>
      </c>
      <c r="B566" s="114" t="s">
        <v>627</v>
      </c>
      <c r="C566" s="70" t="s">
        <v>624</v>
      </c>
      <c r="D566" s="70" t="s">
        <v>625</v>
      </c>
      <c r="E566" s="115" t="s">
        <v>78</v>
      </c>
    </row>
    <row r="567" spans="1:5" x14ac:dyDescent="0.2">
      <c r="A567" s="86">
        <f t="shared" si="13"/>
        <v>565</v>
      </c>
      <c r="B567" s="114" t="s">
        <v>628</v>
      </c>
      <c r="C567" s="70" t="s">
        <v>624</v>
      </c>
      <c r="D567" s="70" t="s">
        <v>625</v>
      </c>
      <c r="E567" s="115" t="s">
        <v>78</v>
      </c>
    </row>
    <row r="568" spans="1:5" x14ac:dyDescent="0.2">
      <c r="A568" s="86">
        <f t="shared" si="13"/>
        <v>566</v>
      </c>
      <c r="B568" s="114" t="s">
        <v>629</v>
      </c>
      <c r="C568" s="70" t="s">
        <v>624</v>
      </c>
      <c r="D568" s="70" t="s">
        <v>625</v>
      </c>
      <c r="E568" s="115" t="s">
        <v>8</v>
      </c>
    </row>
    <row r="569" spans="1:5" x14ac:dyDescent="0.2">
      <c r="A569" s="86">
        <f t="shared" si="13"/>
        <v>567</v>
      </c>
      <c r="B569" s="114" t="s">
        <v>630</v>
      </c>
      <c r="C569" s="70" t="s">
        <v>624</v>
      </c>
      <c r="D569" s="70" t="s">
        <v>625</v>
      </c>
      <c r="E569" s="115" t="s">
        <v>78</v>
      </c>
    </row>
    <row r="570" spans="1:5" x14ac:dyDescent="0.2">
      <c r="A570" s="86">
        <f t="shared" si="13"/>
        <v>568</v>
      </c>
      <c r="B570" s="114" t="s">
        <v>631</v>
      </c>
      <c r="C570" s="70" t="s">
        <v>624</v>
      </c>
      <c r="D570" s="70" t="s">
        <v>625</v>
      </c>
      <c r="E570" s="115">
        <v>1</v>
      </c>
    </row>
    <row r="571" spans="1:5" x14ac:dyDescent="0.2">
      <c r="A571" s="86">
        <f t="shared" si="13"/>
        <v>569</v>
      </c>
      <c r="B571" s="114" t="s">
        <v>632</v>
      </c>
      <c r="C571" s="70" t="s">
        <v>624</v>
      </c>
      <c r="D571" s="70" t="s">
        <v>625</v>
      </c>
      <c r="E571" s="115" t="s">
        <v>8</v>
      </c>
    </row>
    <row r="572" spans="1:5" x14ac:dyDescent="0.2">
      <c r="A572" s="86">
        <f t="shared" si="13"/>
        <v>570</v>
      </c>
      <c r="B572" s="114" t="s">
        <v>633</v>
      </c>
      <c r="C572" s="70" t="s">
        <v>624</v>
      </c>
      <c r="D572" s="70" t="s">
        <v>625</v>
      </c>
      <c r="E572" s="115" t="s">
        <v>8</v>
      </c>
    </row>
    <row r="573" spans="1:5" x14ac:dyDescent="0.2">
      <c r="A573" s="86">
        <f t="shared" si="13"/>
        <v>571</v>
      </c>
      <c r="B573" s="114" t="s">
        <v>634</v>
      </c>
      <c r="C573" s="70" t="s">
        <v>624</v>
      </c>
      <c r="D573" s="70" t="s">
        <v>625</v>
      </c>
      <c r="E573" s="115" t="s">
        <v>8</v>
      </c>
    </row>
    <row r="574" spans="1:5" x14ac:dyDescent="0.2">
      <c r="A574" s="86">
        <f t="shared" si="13"/>
        <v>572</v>
      </c>
      <c r="B574" s="114" t="s">
        <v>635</v>
      </c>
      <c r="C574" s="70" t="s">
        <v>624</v>
      </c>
      <c r="D574" s="70" t="s">
        <v>625</v>
      </c>
      <c r="E574" s="115" t="s">
        <v>8</v>
      </c>
    </row>
    <row r="575" spans="1:5" x14ac:dyDescent="0.2">
      <c r="A575" s="86">
        <f t="shared" si="13"/>
        <v>573</v>
      </c>
      <c r="B575" s="114" t="s">
        <v>636</v>
      </c>
      <c r="C575" s="70" t="s">
        <v>624</v>
      </c>
      <c r="D575" s="70" t="s">
        <v>625</v>
      </c>
      <c r="E575" s="115" t="s">
        <v>8</v>
      </c>
    </row>
    <row r="576" spans="1:5" x14ac:dyDescent="0.2">
      <c r="A576" s="86">
        <f t="shared" si="13"/>
        <v>574</v>
      </c>
      <c r="B576" s="114" t="s">
        <v>637</v>
      </c>
      <c r="C576" s="70" t="s">
        <v>624</v>
      </c>
      <c r="D576" s="70" t="s">
        <v>625</v>
      </c>
      <c r="E576" s="115" t="s">
        <v>8</v>
      </c>
    </row>
    <row r="577" spans="1:5" x14ac:dyDescent="0.2">
      <c r="A577" s="86">
        <f t="shared" si="13"/>
        <v>575</v>
      </c>
      <c r="B577" s="114" t="s">
        <v>638</v>
      </c>
      <c r="C577" s="70" t="s">
        <v>624</v>
      </c>
      <c r="D577" s="70" t="s">
        <v>625</v>
      </c>
      <c r="E577" s="115" t="s">
        <v>8</v>
      </c>
    </row>
    <row r="578" spans="1:5" x14ac:dyDescent="0.2">
      <c r="A578" s="86">
        <f t="shared" si="13"/>
        <v>576</v>
      </c>
      <c r="B578" s="114" t="s">
        <v>639</v>
      </c>
      <c r="C578" s="70" t="s">
        <v>624</v>
      </c>
      <c r="D578" s="70" t="s">
        <v>625</v>
      </c>
      <c r="E578" s="115" t="s">
        <v>8</v>
      </c>
    </row>
    <row r="579" spans="1:5" x14ac:dyDescent="0.2">
      <c r="A579" s="86">
        <f t="shared" si="13"/>
        <v>577</v>
      </c>
      <c r="B579" s="114" t="s">
        <v>640</v>
      </c>
      <c r="C579" s="70" t="s">
        <v>624</v>
      </c>
      <c r="D579" s="70" t="s">
        <v>625</v>
      </c>
      <c r="E579" s="115" t="s">
        <v>8</v>
      </c>
    </row>
    <row r="580" spans="1:5" x14ac:dyDescent="0.2">
      <c r="A580" s="86">
        <f t="shared" ref="A580:A643" si="14">A579+1</f>
        <v>578</v>
      </c>
      <c r="B580" s="114" t="s">
        <v>641</v>
      </c>
      <c r="C580" s="70" t="s">
        <v>624</v>
      </c>
      <c r="D580" s="70" t="s">
        <v>625</v>
      </c>
      <c r="E580" s="115" t="s">
        <v>8</v>
      </c>
    </row>
    <row r="581" spans="1:5" x14ac:dyDescent="0.2">
      <c r="A581" s="86">
        <f t="shared" si="14"/>
        <v>579</v>
      </c>
      <c r="B581" s="114" t="s">
        <v>642</v>
      </c>
      <c r="C581" s="70" t="s">
        <v>624</v>
      </c>
      <c r="D581" s="70" t="s">
        <v>625</v>
      </c>
      <c r="E581" s="115" t="s">
        <v>8</v>
      </c>
    </row>
    <row r="582" spans="1:5" x14ac:dyDescent="0.2">
      <c r="A582" s="86">
        <f t="shared" si="14"/>
        <v>580</v>
      </c>
      <c r="B582" s="114" t="s">
        <v>643</v>
      </c>
      <c r="C582" s="70" t="s">
        <v>624</v>
      </c>
      <c r="D582" s="70" t="s">
        <v>625</v>
      </c>
      <c r="E582" s="115" t="s">
        <v>8</v>
      </c>
    </row>
    <row r="583" spans="1:5" x14ac:dyDescent="0.2">
      <c r="A583" s="86">
        <f t="shared" si="14"/>
        <v>581</v>
      </c>
      <c r="B583" s="114" t="s">
        <v>644</v>
      </c>
      <c r="C583" s="70" t="s">
        <v>624</v>
      </c>
      <c r="D583" s="70" t="s">
        <v>625</v>
      </c>
      <c r="E583" s="115" t="s">
        <v>8</v>
      </c>
    </row>
    <row r="584" spans="1:5" x14ac:dyDescent="0.2">
      <c r="A584" s="86">
        <f t="shared" si="14"/>
        <v>582</v>
      </c>
      <c r="B584" s="114" t="s">
        <v>645</v>
      </c>
      <c r="C584" s="70" t="s">
        <v>624</v>
      </c>
      <c r="D584" s="70" t="s">
        <v>625</v>
      </c>
      <c r="E584" s="115" t="s">
        <v>8</v>
      </c>
    </row>
    <row r="585" spans="1:5" x14ac:dyDescent="0.2">
      <c r="A585" s="86">
        <f t="shared" si="14"/>
        <v>583</v>
      </c>
      <c r="B585" s="114" t="s">
        <v>646</v>
      </c>
      <c r="C585" s="70" t="s">
        <v>624</v>
      </c>
      <c r="D585" s="70" t="s">
        <v>625</v>
      </c>
      <c r="E585" s="115" t="s">
        <v>8</v>
      </c>
    </row>
    <row r="586" spans="1:5" x14ac:dyDescent="0.2">
      <c r="A586" s="86">
        <f t="shared" si="14"/>
        <v>584</v>
      </c>
      <c r="B586" s="114" t="s">
        <v>647</v>
      </c>
      <c r="C586" s="70" t="s">
        <v>624</v>
      </c>
      <c r="D586" s="70" t="s">
        <v>625</v>
      </c>
      <c r="E586" s="115" t="s">
        <v>8</v>
      </c>
    </row>
    <row r="587" spans="1:5" x14ac:dyDescent="0.2">
      <c r="A587" s="86">
        <f t="shared" si="14"/>
        <v>585</v>
      </c>
      <c r="B587" s="114" t="s">
        <v>648</v>
      </c>
      <c r="C587" s="70" t="s">
        <v>624</v>
      </c>
      <c r="D587" s="70" t="s">
        <v>625</v>
      </c>
      <c r="E587" s="115" t="s">
        <v>8</v>
      </c>
    </row>
    <row r="588" spans="1:5" x14ac:dyDescent="0.2">
      <c r="A588" s="86">
        <f t="shared" si="14"/>
        <v>586</v>
      </c>
      <c r="B588" s="114" t="s">
        <v>649</v>
      </c>
      <c r="C588" s="70" t="s">
        <v>624</v>
      </c>
      <c r="D588" s="70" t="s">
        <v>625</v>
      </c>
      <c r="E588" s="115" t="s">
        <v>8</v>
      </c>
    </row>
    <row r="589" spans="1:5" x14ac:dyDescent="0.2">
      <c r="A589" s="86">
        <f t="shared" si="14"/>
        <v>587</v>
      </c>
      <c r="B589" s="114" t="s">
        <v>650</v>
      </c>
      <c r="C589" s="70" t="s">
        <v>624</v>
      </c>
      <c r="D589" s="70" t="s">
        <v>625</v>
      </c>
      <c r="E589" s="115" t="s">
        <v>8</v>
      </c>
    </row>
    <row r="590" spans="1:5" x14ac:dyDescent="0.2">
      <c r="A590" s="86">
        <f t="shared" si="14"/>
        <v>588</v>
      </c>
      <c r="B590" s="114" t="s">
        <v>651</v>
      </c>
      <c r="C590" s="70" t="s">
        <v>624</v>
      </c>
      <c r="D590" s="70" t="s">
        <v>625</v>
      </c>
      <c r="E590" s="115" t="s">
        <v>8</v>
      </c>
    </row>
    <row r="591" spans="1:5" x14ac:dyDescent="0.2">
      <c r="A591" s="86">
        <f t="shared" si="14"/>
        <v>589</v>
      </c>
      <c r="B591" s="114" t="s">
        <v>652</v>
      </c>
      <c r="C591" s="70" t="s">
        <v>624</v>
      </c>
      <c r="D591" s="70" t="s">
        <v>625</v>
      </c>
      <c r="E591" s="115" t="s">
        <v>8</v>
      </c>
    </row>
    <row r="592" spans="1:5" x14ac:dyDescent="0.2">
      <c r="A592" s="86">
        <f t="shared" si="14"/>
        <v>590</v>
      </c>
      <c r="B592" s="114" t="s">
        <v>653</v>
      </c>
      <c r="C592" s="70" t="s">
        <v>624</v>
      </c>
      <c r="D592" s="70" t="s">
        <v>625</v>
      </c>
      <c r="E592" s="115" t="s">
        <v>8</v>
      </c>
    </row>
    <row r="593" spans="1:5" x14ac:dyDescent="0.2">
      <c r="A593" s="86">
        <f t="shared" si="14"/>
        <v>591</v>
      </c>
      <c r="B593" s="114" t="s">
        <v>654</v>
      </c>
      <c r="C593" s="70" t="s">
        <v>655</v>
      </c>
      <c r="D593" s="70" t="s">
        <v>656</v>
      </c>
      <c r="E593" s="115" t="s">
        <v>8</v>
      </c>
    </row>
    <row r="594" spans="1:5" x14ac:dyDescent="0.2">
      <c r="A594" s="86">
        <f t="shared" si="14"/>
        <v>592</v>
      </c>
      <c r="B594" s="114" t="s">
        <v>657</v>
      </c>
      <c r="C594" s="70" t="s">
        <v>655</v>
      </c>
      <c r="D594" s="70" t="s">
        <v>656</v>
      </c>
      <c r="E594" s="115" t="s">
        <v>8</v>
      </c>
    </row>
    <row r="595" spans="1:5" x14ac:dyDescent="0.2">
      <c r="A595" s="86">
        <f t="shared" si="14"/>
        <v>593</v>
      </c>
      <c r="B595" s="114" t="s">
        <v>658</v>
      </c>
      <c r="C595" s="70" t="s">
        <v>655</v>
      </c>
      <c r="D595" s="70" t="s">
        <v>656</v>
      </c>
      <c r="E595" s="115" t="s">
        <v>8</v>
      </c>
    </row>
    <row r="596" spans="1:5" x14ac:dyDescent="0.2">
      <c r="A596" s="86">
        <f t="shared" si="14"/>
        <v>594</v>
      </c>
      <c r="B596" s="114" t="s">
        <v>659</v>
      </c>
      <c r="C596" s="70" t="s">
        <v>655</v>
      </c>
      <c r="D596" s="70" t="s">
        <v>656</v>
      </c>
      <c r="E596" s="115" t="s">
        <v>8</v>
      </c>
    </row>
    <row r="597" spans="1:5" x14ac:dyDescent="0.2">
      <c r="A597" s="86">
        <f t="shared" si="14"/>
        <v>595</v>
      </c>
      <c r="B597" s="114" t="s">
        <v>660</v>
      </c>
      <c r="C597" s="70" t="s">
        <v>655</v>
      </c>
      <c r="D597" s="70" t="s">
        <v>656</v>
      </c>
      <c r="E597" s="115" t="s">
        <v>8</v>
      </c>
    </row>
    <row r="598" spans="1:5" x14ac:dyDescent="0.2">
      <c r="A598" s="86">
        <f t="shared" si="14"/>
        <v>596</v>
      </c>
      <c r="B598" s="114" t="s">
        <v>661</v>
      </c>
      <c r="C598" s="70" t="s">
        <v>655</v>
      </c>
      <c r="D598" s="70" t="s">
        <v>656</v>
      </c>
      <c r="E598" s="115" t="s">
        <v>8</v>
      </c>
    </row>
    <row r="599" spans="1:5" x14ac:dyDescent="0.2">
      <c r="A599" s="86">
        <f t="shared" si="14"/>
        <v>597</v>
      </c>
      <c r="B599" s="114" t="s">
        <v>662</v>
      </c>
      <c r="C599" s="70" t="s">
        <v>655</v>
      </c>
      <c r="D599" s="70" t="s">
        <v>656</v>
      </c>
      <c r="E599" s="115" t="s">
        <v>8</v>
      </c>
    </row>
    <row r="600" spans="1:5" x14ac:dyDescent="0.2">
      <c r="A600" s="86">
        <f t="shared" si="14"/>
        <v>598</v>
      </c>
      <c r="B600" s="114" t="s">
        <v>663</v>
      </c>
      <c r="C600" s="70" t="s">
        <v>655</v>
      </c>
      <c r="D600" s="70" t="s">
        <v>656</v>
      </c>
      <c r="E600" s="115" t="s">
        <v>8</v>
      </c>
    </row>
    <row r="601" spans="1:5" x14ac:dyDescent="0.2">
      <c r="A601" s="86">
        <f t="shared" si="14"/>
        <v>599</v>
      </c>
      <c r="B601" s="114" t="s">
        <v>664</v>
      </c>
      <c r="C601" s="70" t="s">
        <v>655</v>
      </c>
      <c r="D601" s="70" t="s">
        <v>656</v>
      </c>
      <c r="E601" s="115" t="s">
        <v>8</v>
      </c>
    </row>
    <row r="602" spans="1:5" x14ac:dyDescent="0.2">
      <c r="A602" s="86">
        <f t="shared" si="14"/>
        <v>600</v>
      </c>
      <c r="B602" s="114" t="s">
        <v>665</v>
      </c>
      <c r="C602" s="70" t="s">
        <v>655</v>
      </c>
      <c r="D602" s="70" t="s">
        <v>656</v>
      </c>
      <c r="E602" s="115" t="s">
        <v>8</v>
      </c>
    </row>
    <row r="603" spans="1:5" x14ac:dyDescent="0.2">
      <c r="A603" s="86">
        <f t="shared" si="14"/>
        <v>601</v>
      </c>
      <c r="B603" s="114" t="s">
        <v>666</v>
      </c>
      <c r="C603" s="70" t="s">
        <v>655</v>
      </c>
      <c r="D603" s="70" t="s">
        <v>656</v>
      </c>
      <c r="E603" s="115" t="s">
        <v>8</v>
      </c>
    </row>
    <row r="604" spans="1:5" x14ac:dyDescent="0.2">
      <c r="A604" s="86">
        <f t="shared" si="14"/>
        <v>602</v>
      </c>
      <c r="B604" s="114" t="s">
        <v>667</v>
      </c>
      <c r="C604" s="70" t="s">
        <v>655</v>
      </c>
      <c r="D604" s="70" t="s">
        <v>656</v>
      </c>
      <c r="E604" s="115" t="s">
        <v>8</v>
      </c>
    </row>
    <row r="605" spans="1:5" x14ac:dyDescent="0.2">
      <c r="A605" s="86">
        <f t="shared" si="14"/>
        <v>603</v>
      </c>
      <c r="B605" s="114" t="s">
        <v>668</v>
      </c>
      <c r="C605" s="70" t="s">
        <v>655</v>
      </c>
      <c r="D605" s="70" t="s">
        <v>656</v>
      </c>
      <c r="E605" s="115" t="s">
        <v>8</v>
      </c>
    </row>
    <row r="606" spans="1:5" x14ac:dyDescent="0.2">
      <c r="A606" s="86">
        <f t="shared" si="14"/>
        <v>604</v>
      </c>
      <c r="B606" s="114" t="s">
        <v>669</v>
      </c>
      <c r="C606" s="70" t="s">
        <v>655</v>
      </c>
      <c r="D606" s="70" t="s">
        <v>656</v>
      </c>
      <c r="E606" s="115" t="s">
        <v>8</v>
      </c>
    </row>
    <row r="607" spans="1:5" x14ac:dyDescent="0.2">
      <c r="A607" s="86">
        <f t="shared" si="14"/>
        <v>605</v>
      </c>
      <c r="B607" s="114" t="s">
        <v>670</v>
      </c>
      <c r="C607" s="70" t="s">
        <v>655</v>
      </c>
      <c r="D607" s="70" t="s">
        <v>656</v>
      </c>
      <c r="E607" s="115" t="s">
        <v>8</v>
      </c>
    </row>
    <row r="608" spans="1:5" x14ac:dyDescent="0.2">
      <c r="A608" s="86">
        <f t="shared" si="14"/>
        <v>606</v>
      </c>
      <c r="B608" s="114" t="s">
        <v>671</v>
      </c>
      <c r="C608" s="70" t="s">
        <v>655</v>
      </c>
      <c r="D608" s="70" t="s">
        <v>656</v>
      </c>
      <c r="E608" s="115" t="s">
        <v>8</v>
      </c>
    </row>
    <row r="609" spans="1:5" x14ac:dyDescent="0.2">
      <c r="A609" s="86">
        <f t="shared" si="14"/>
        <v>607</v>
      </c>
      <c r="B609" s="114" t="s">
        <v>672</v>
      </c>
      <c r="C609" s="70" t="s">
        <v>655</v>
      </c>
      <c r="D609" s="70" t="s">
        <v>656</v>
      </c>
      <c r="E609" s="115" t="s">
        <v>8</v>
      </c>
    </row>
    <row r="610" spans="1:5" x14ac:dyDescent="0.2">
      <c r="A610" s="86">
        <f t="shared" si="14"/>
        <v>608</v>
      </c>
      <c r="B610" s="114" t="s">
        <v>673</v>
      </c>
      <c r="C610" s="70" t="s">
        <v>655</v>
      </c>
      <c r="D610" s="70" t="s">
        <v>656</v>
      </c>
      <c r="E610" s="115" t="s">
        <v>8</v>
      </c>
    </row>
    <row r="611" spans="1:5" x14ac:dyDescent="0.2">
      <c r="A611" s="86">
        <f t="shared" si="14"/>
        <v>609</v>
      </c>
      <c r="B611" s="114" t="s">
        <v>674</v>
      </c>
      <c r="C611" s="70" t="s">
        <v>655</v>
      </c>
      <c r="D611" s="70" t="s">
        <v>656</v>
      </c>
      <c r="E611" s="115" t="s">
        <v>8</v>
      </c>
    </row>
    <row r="612" spans="1:5" x14ac:dyDescent="0.2">
      <c r="A612" s="86">
        <f t="shared" si="14"/>
        <v>610</v>
      </c>
      <c r="B612" s="114" t="s">
        <v>675</v>
      </c>
      <c r="C612" s="70" t="s">
        <v>655</v>
      </c>
      <c r="D612" s="70" t="s">
        <v>656</v>
      </c>
      <c r="E612" s="115" t="s">
        <v>8</v>
      </c>
    </row>
    <row r="613" spans="1:5" x14ac:dyDescent="0.2">
      <c r="A613" s="86">
        <f t="shared" si="14"/>
        <v>611</v>
      </c>
      <c r="B613" s="114" t="s">
        <v>676</v>
      </c>
      <c r="C613" s="70" t="s">
        <v>655</v>
      </c>
      <c r="D613" s="70" t="s">
        <v>656</v>
      </c>
      <c r="E613" s="115" t="s">
        <v>8</v>
      </c>
    </row>
    <row r="614" spans="1:5" x14ac:dyDescent="0.2">
      <c r="A614" s="86">
        <f t="shared" si="14"/>
        <v>612</v>
      </c>
      <c r="B614" s="114" t="s">
        <v>677</v>
      </c>
      <c r="C614" s="70" t="s">
        <v>655</v>
      </c>
      <c r="D614" s="70" t="s">
        <v>656</v>
      </c>
      <c r="E614" s="115" t="s">
        <v>8</v>
      </c>
    </row>
    <row r="615" spans="1:5" x14ac:dyDescent="0.2">
      <c r="A615" s="86">
        <f t="shared" si="14"/>
        <v>613</v>
      </c>
      <c r="B615" s="114" t="s">
        <v>678</v>
      </c>
      <c r="C615" s="70" t="s">
        <v>655</v>
      </c>
      <c r="D615" s="70" t="s">
        <v>656</v>
      </c>
      <c r="E615" s="115" t="s">
        <v>8</v>
      </c>
    </row>
    <row r="616" spans="1:5" x14ac:dyDescent="0.2">
      <c r="A616" s="86">
        <f t="shared" si="14"/>
        <v>614</v>
      </c>
      <c r="B616" s="114" t="s">
        <v>679</v>
      </c>
      <c r="C616" s="70" t="s">
        <v>655</v>
      </c>
      <c r="D616" s="70" t="s">
        <v>656</v>
      </c>
      <c r="E616" s="115" t="s">
        <v>8</v>
      </c>
    </row>
    <row r="617" spans="1:5" x14ac:dyDescent="0.2">
      <c r="A617" s="86">
        <f t="shared" si="14"/>
        <v>615</v>
      </c>
      <c r="B617" s="114" t="s">
        <v>680</v>
      </c>
      <c r="C617" s="70" t="s">
        <v>655</v>
      </c>
      <c r="D617" s="70" t="s">
        <v>656</v>
      </c>
      <c r="E617" s="115" t="s">
        <v>8</v>
      </c>
    </row>
    <row r="618" spans="1:5" x14ac:dyDescent="0.2">
      <c r="A618" s="86">
        <f t="shared" si="14"/>
        <v>616</v>
      </c>
      <c r="B618" s="114" t="s">
        <v>681</v>
      </c>
      <c r="C618" s="70" t="s">
        <v>655</v>
      </c>
      <c r="D618" s="70" t="s">
        <v>656</v>
      </c>
      <c r="E618" s="115" t="s">
        <v>8</v>
      </c>
    </row>
    <row r="619" spans="1:5" x14ac:dyDescent="0.2">
      <c r="A619" s="86">
        <f t="shared" si="14"/>
        <v>617</v>
      </c>
      <c r="B619" s="114" t="s">
        <v>682</v>
      </c>
      <c r="C619" s="70" t="s">
        <v>683</v>
      </c>
      <c r="D619" s="70" t="s">
        <v>684</v>
      </c>
      <c r="E619" s="115" t="s">
        <v>8</v>
      </c>
    </row>
    <row r="620" spans="1:5" x14ac:dyDescent="0.2">
      <c r="A620" s="86">
        <f t="shared" si="14"/>
        <v>618</v>
      </c>
      <c r="B620" s="114" t="s">
        <v>685</v>
      </c>
      <c r="C620" s="70" t="s">
        <v>683</v>
      </c>
      <c r="D620" s="70" t="s">
        <v>684</v>
      </c>
      <c r="E620" s="115" t="s">
        <v>8</v>
      </c>
    </row>
    <row r="621" spans="1:5" x14ac:dyDescent="0.2">
      <c r="A621" s="86">
        <f t="shared" si="14"/>
        <v>619</v>
      </c>
      <c r="B621" s="114" t="s">
        <v>686</v>
      </c>
      <c r="C621" s="70" t="s">
        <v>683</v>
      </c>
      <c r="D621" s="70" t="s">
        <v>684</v>
      </c>
      <c r="E621" s="115" t="s">
        <v>8</v>
      </c>
    </row>
    <row r="622" spans="1:5" x14ac:dyDescent="0.2">
      <c r="A622" s="86">
        <f t="shared" si="14"/>
        <v>620</v>
      </c>
      <c r="B622" s="114" t="s">
        <v>687</v>
      </c>
      <c r="C622" s="70" t="s">
        <v>683</v>
      </c>
      <c r="D622" s="70" t="s">
        <v>684</v>
      </c>
      <c r="E622" s="115" t="s">
        <v>8</v>
      </c>
    </row>
    <row r="623" spans="1:5" x14ac:dyDescent="0.2">
      <c r="A623" s="86">
        <f t="shared" si="14"/>
        <v>621</v>
      </c>
      <c r="B623" s="114" t="s">
        <v>688</v>
      </c>
      <c r="C623" s="70" t="s">
        <v>683</v>
      </c>
      <c r="D623" s="70" t="s">
        <v>684</v>
      </c>
      <c r="E623" s="115" t="s">
        <v>8</v>
      </c>
    </row>
    <row r="624" spans="1:5" x14ac:dyDescent="0.2">
      <c r="A624" s="86">
        <f t="shared" si="14"/>
        <v>622</v>
      </c>
      <c r="B624" s="114" t="s">
        <v>689</v>
      </c>
      <c r="C624" s="70" t="s">
        <v>683</v>
      </c>
      <c r="D624" s="70" t="s">
        <v>684</v>
      </c>
      <c r="E624" s="115" t="s">
        <v>8</v>
      </c>
    </row>
    <row r="625" spans="1:5" x14ac:dyDescent="0.2">
      <c r="A625" s="86">
        <f t="shared" si="14"/>
        <v>623</v>
      </c>
      <c r="B625" s="114" t="s">
        <v>690</v>
      </c>
      <c r="C625" s="70" t="s">
        <v>683</v>
      </c>
      <c r="D625" s="70" t="s">
        <v>684</v>
      </c>
      <c r="E625" s="115" t="s">
        <v>8</v>
      </c>
    </row>
    <row r="626" spans="1:5" x14ac:dyDescent="0.2">
      <c r="A626" s="86">
        <f t="shared" si="14"/>
        <v>624</v>
      </c>
      <c r="B626" s="114" t="s">
        <v>691</v>
      </c>
      <c r="C626" s="70" t="s">
        <v>683</v>
      </c>
      <c r="D626" s="70" t="s">
        <v>684</v>
      </c>
      <c r="E626" s="115" t="s">
        <v>8</v>
      </c>
    </row>
    <row r="627" spans="1:5" x14ac:dyDescent="0.2">
      <c r="A627" s="86">
        <f t="shared" si="14"/>
        <v>625</v>
      </c>
      <c r="B627" s="114" t="s">
        <v>692</v>
      </c>
      <c r="C627" s="70" t="s">
        <v>683</v>
      </c>
      <c r="D627" s="70" t="s">
        <v>684</v>
      </c>
      <c r="E627" s="115" t="s">
        <v>8</v>
      </c>
    </row>
    <row r="628" spans="1:5" x14ac:dyDescent="0.2">
      <c r="A628" s="86">
        <f t="shared" si="14"/>
        <v>626</v>
      </c>
      <c r="B628" s="114" t="s">
        <v>693</v>
      </c>
      <c r="C628" s="70" t="s">
        <v>683</v>
      </c>
      <c r="D628" s="70" t="s">
        <v>684</v>
      </c>
      <c r="E628" s="115" t="s">
        <v>8</v>
      </c>
    </row>
    <row r="629" spans="1:5" x14ac:dyDescent="0.2">
      <c r="A629" s="86">
        <f t="shared" si="14"/>
        <v>627</v>
      </c>
      <c r="B629" s="114" t="s">
        <v>694</v>
      </c>
      <c r="C629" s="70" t="s">
        <v>683</v>
      </c>
      <c r="D629" s="70" t="s">
        <v>684</v>
      </c>
      <c r="E629" s="115" t="s">
        <v>8</v>
      </c>
    </row>
    <row r="630" spans="1:5" x14ac:dyDescent="0.2">
      <c r="A630" s="86">
        <f t="shared" si="14"/>
        <v>628</v>
      </c>
      <c r="B630" s="114" t="s">
        <v>695</v>
      </c>
      <c r="C630" s="70" t="s">
        <v>683</v>
      </c>
      <c r="D630" s="70" t="s">
        <v>684</v>
      </c>
      <c r="E630" s="115" t="s">
        <v>8</v>
      </c>
    </row>
    <row r="631" spans="1:5" x14ac:dyDescent="0.2">
      <c r="A631" s="86">
        <f t="shared" si="14"/>
        <v>629</v>
      </c>
      <c r="B631" s="114" t="s">
        <v>696</v>
      </c>
      <c r="C631" s="70" t="s">
        <v>683</v>
      </c>
      <c r="D631" s="70" t="s">
        <v>684</v>
      </c>
      <c r="E631" s="115" t="s">
        <v>8</v>
      </c>
    </row>
    <row r="632" spans="1:5" x14ac:dyDescent="0.2">
      <c r="A632" s="86">
        <f t="shared" si="14"/>
        <v>630</v>
      </c>
      <c r="B632" s="114" t="s">
        <v>697</v>
      </c>
      <c r="C632" s="70" t="s">
        <v>683</v>
      </c>
      <c r="D632" s="70" t="s">
        <v>684</v>
      </c>
      <c r="E632" s="115" t="s">
        <v>8</v>
      </c>
    </row>
    <row r="633" spans="1:5" x14ac:dyDescent="0.2">
      <c r="A633" s="86">
        <f t="shared" si="14"/>
        <v>631</v>
      </c>
      <c r="B633" s="114" t="s">
        <v>698</v>
      </c>
      <c r="C633" s="70" t="s">
        <v>683</v>
      </c>
      <c r="D633" s="70" t="s">
        <v>684</v>
      </c>
      <c r="E633" s="115" t="s">
        <v>8</v>
      </c>
    </row>
    <row r="634" spans="1:5" x14ac:dyDescent="0.2">
      <c r="A634" s="86">
        <f t="shared" si="14"/>
        <v>632</v>
      </c>
      <c r="B634" s="114" t="s">
        <v>699</v>
      </c>
      <c r="C634" s="70" t="s">
        <v>683</v>
      </c>
      <c r="D634" s="70" t="s">
        <v>684</v>
      </c>
      <c r="E634" s="115" t="s">
        <v>8</v>
      </c>
    </row>
    <row r="635" spans="1:5" x14ac:dyDescent="0.2">
      <c r="A635" s="86">
        <f t="shared" si="14"/>
        <v>633</v>
      </c>
      <c r="B635" s="114" t="s">
        <v>700</v>
      </c>
      <c r="C635" s="70" t="s">
        <v>683</v>
      </c>
      <c r="D635" s="70" t="s">
        <v>684</v>
      </c>
      <c r="E635" s="115" t="s">
        <v>8</v>
      </c>
    </row>
    <row r="636" spans="1:5" x14ac:dyDescent="0.2">
      <c r="A636" s="86">
        <f t="shared" si="14"/>
        <v>634</v>
      </c>
      <c r="B636" s="114" t="s">
        <v>701</v>
      </c>
      <c r="C636" s="70" t="s">
        <v>683</v>
      </c>
      <c r="D636" s="70" t="s">
        <v>684</v>
      </c>
      <c r="E636" s="115" t="s">
        <v>8</v>
      </c>
    </row>
    <row r="637" spans="1:5" x14ac:dyDescent="0.2">
      <c r="A637" s="86">
        <f t="shared" si="14"/>
        <v>635</v>
      </c>
      <c r="B637" s="114" t="s">
        <v>702</v>
      </c>
      <c r="C637" s="70" t="s">
        <v>683</v>
      </c>
      <c r="D637" s="70" t="s">
        <v>684</v>
      </c>
      <c r="E637" s="115" t="s">
        <v>8</v>
      </c>
    </row>
    <row r="638" spans="1:5" x14ac:dyDescent="0.2">
      <c r="A638" s="86">
        <f t="shared" si="14"/>
        <v>636</v>
      </c>
      <c r="B638" s="114" t="s">
        <v>703</v>
      </c>
      <c r="C638" s="70" t="s">
        <v>704</v>
      </c>
      <c r="D638" s="70" t="s">
        <v>705</v>
      </c>
      <c r="E638" s="115" t="s">
        <v>8</v>
      </c>
    </row>
    <row r="639" spans="1:5" x14ac:dyDescent="0.2">
      <c r="A639" s="86">
        <f t="shared" si="14"/>
        <v>637</v>
      </c>
      <c r="B639" s="114" t="s">
        <v>706</v>
      </c>
      <c r="C639" s="70" t="s">
        <v>704</v>
      </c>
      <c r="D639" s="70" t="s">
        <v>705</v>
      </c>
      <c r="E639" s="115" t="s">
        <v>8</v>
      </c>
    </row>
    <row r="640" spans="1:5" x14ac:dyDescent="0.2">
      <c r="A640" s="86">
        <f t="shared" si="14"/>
        <v>638</v>
      </c>
      <c r="B640" s="114" t="s">
        <v>707</v>
      </c>
      <c r="C640" s="70" t="s">
        <v>704</v>
      </c>
      <c r="D640" s="70" t="s">
        <v>705</v>
      </c>
      <c r="E640" s="115" t="s">
        <v>8</v>
      </c>
    </row>
    <row r="641" spans="1:5" x14ac:dyDescent="0.2">
      <c r="A641" s="86">
        <f t="shared" si="14"/>
        <v>639</v>
      </c>
      <c r="B641" s="114" t="s">
        <v>708</v>
      </c>
      <c r="C641" s="70" t="s">
        <v>704</v>
      </c>
      <c r="D641" s="70" t="s">
        <v>705</v>
      </c>
      <c r="E641" s="115" t="s">
        <v>8</v>
      </c>
    </row>
    <row r="642" spans="1:5" x14ac:dyDescent="0.2">
      <c r="A642" s="86">
        <f t="shared" si="14"/>
        <v>640</v>
      </c>
      <c r="B642" s="114" t="s">
        <v>709</v>
      </c>
      <c r="C642" s="70" t="s">
        <v>704</v>
      </c>
      <c r="D642" s="70" t="s">
        <v>705</v>
      </c>
      <c r="E642" s="115" t="s">
        <v>8</v>
      </c>
    </row>
    <row r="643" spans="1:5" x14ac:dyDescent="0.2">
      <c r="A643" s="86">
        <f t="shared" si="14"/>
        <v>641</v>
      </c>
      <c r="B643" s="114" t="s">
        <v>710</v>
      </c>
      <c r="C643" s="70" t="s">
        <v>704</v>
      </c>
      <c r="D643" s="70" t="s">
        <v>705</v>
      </c>
      <c r="E643" s="115" t="s">
        <v>8</v>
      </c>
    </row>
    <row r="644" spans="1:5" x14ac:dyDescent="0.2">
      <c r="A644" s="86">
        <f t="shared" ref="A644:A707" si="15">A643+1</f>
        <v>642</v>
      </c>
      <c r="B644" s="114" t="s">
        <v>711</v>
      </c>
      <c r="C644" s="70" t="s">
        <v>704</v>
      </c>
      <c r="D644" s="70" t="s">
        <v>705</v>
      </c>
      <c r="E644" s="115" t="s">
        <v>8</v>
      </c>
    </row>
    <row r="645" spans="1:5" x14ac:dyDescent="0.2">
      <c r="A645" s="86">
        <f t="shared" si="15"/>
        <v>643</v>
      </c>
      <c r="B645" s="114" t="s">
        <v>712</v>
      </c>
      <c r="C645" s="70" t="s">
        <v>704</v>
      </c>
      <c r="D645" s="70" t="s">
        <v>705</v>
      </c>
      <c r="E645" s="115" t="s">
        <v>8</v>
      </c>
    </row>
    <row r="646" spans="1:5" x14ac:dyDescent="0.2">
      <c r="A646" s="86">
        <f t="shared" si="15"/>
        <v>644</v>
      </c>
      <c r="B646" s="114" t="s">
        <v>713</v>
      </c>
      <c r="C646" s="70" t="s">
        <v>704</v>
      </c>
      <c r="D646" s="70" t="s">
        <v>705</v>
      </c>
      <c r="E646" s="115" t="s">
        <v>8</v>
      </c>
    </row>
    <row r="647" spans="1:5" x14ac:dyDescent="0.2">
      <c r="A647" s="86">
        <f t="shared" si="15"/>
        <v>645</v>
      </c>
      <c r="B647" s="114" t="s">
        <v>714</v>
      </c>
      <c r="C647" s="70" t="s">
        <v>704</v>
      </c>
      <c r="D647" s="70" t="s">
        <v>705</v>
      </c>
      <c r="E647" s="115" t="s">
        <v>8</v>
      </c>
    </row>
    <row r="648" spans="1:5" x14ac:dyDescent="0.2">
      <c r="A648" s="86">
        <f t="shared" si="15"/>
        <v>646</v>
      </c>
      <c r="B648" s="114" t="s">
        <v>715</v>
      </c>
      <c r="C648" s="70" t="s">
        <v>704</v>
      </c>
      <c r="D648" s="70" t="s">
        <v>705</v>
      </c>
      <c r="E648" s="115" t="s">
        <v>8</v>
      </c>
    </row>
    <row r="649" spans="1:5" x14ac:dyDescent="0.2">
      <c r="A649" s="86">
        <f t="shared" si="15"/>
        <v>647</v>
      </c>
      <c r="B649" s="114" t="s">
        <v>716</v>
      </c>
      <c r="C649" s="70" t="s">
        <v>704</v>
      </c>
      <c r="D649" s="70" t="s">
        <v>705</v>
      </c>
      <c r="E649" s="115" t="s">
        <v>8</v>
      </c>
    </row>
    <row r="650" spans="1:5" x14ac:dyDescent="0.2">
      <c r="A650" s="86">
        <f t="shared" si="15"/>
        <v>648</v>
      </c>
      <c r="B650" s="114" t="s">
        <v>717</v>
      </c>
      <c r="C650" s="70" t="s">
        <v>704</v>
      </c>
      <c r="D650" s="70" t="s">
        <v>705</v>
      </c>
      <c r="E650" s="115" t="s">
        <v>8</v>
      </c>
    </row>
    <row r="651" spans="1:5" x14ac:dyDescent="0.2">
      <c r="A651" s="86">
        <f t="shared" si="15"/>
        <v>649</v>
      </c>
      <c r="B651" s="114" t="s">
        <v>718</v>
      </c>
      <c r="C651" s="70" t="s">
        <v>719</v>
      </c>
      <c r="D651" s="70" t="s">
        <v>720</v>
      </c>
      <c r="E651" s="115" t="s">
        <v>78</v>
      </c>
    </row>
    <row r="652" spans="1:5" x14ac:dyDescent="0.2">
      <c r="A652" s="86">
        <f t="shared" si="15"/>
        <v>650</v>
      </c>
      <c r="B652" s="114" t="s">
        <v>721</v>
      </c>
      <c r="C652" s="70" t="s">
        <v>719</v>
      </c>
      <c r="D652" s="70" t="s">
        <v>720</v>
      </c>
      <c r="E652" s="115" t="s">
        <v>78</v>
      </c>
    </row>
    <row r="653" spans="1:5" x14ac:dyDescent="0.2">
      <c r="A653" s="86">
        <f t="shared" si="15"/>
        <v>651</v>
      </c>
      <c r="B653" s="114" t="s">
        <v>722</v>
      </c>
      <c r="C653" s="70" t="s">
        <v>719</v>
      </c>
      <c r="D653" s="70" t="s">
        <v>720</v>
      </c>
      <c r="E653" s="115" t="s">
        <v>78</v>
      </c>
    </row>
    <row r="654" spans="1:5" x14ac:dyDescent="0.2">
      <c r="A654" s="86">
        <f t="shared" si="15"/>
        <v>652</v>
      </c>
      <c r="B654" s="114" t="s">
        <v>723</v>
      </c>
      <c r="C654" s="70" t="s">
        <v>719</v>
      </c>
      <c r="D654" s="70" t="s">
        <v>720</v>
      </c>
      <c r="E654" s="115" t="s">
        <v>78</v>
      </c>
    </row>
    <row r="655" spans="1:5" x14ac:dyDescent="0.2">
      <c r="A655" s="86">
        <f t="shared" si="15"/>
        <v>653</v>
      </c>
      <c r="B655" s="114" t="s">
        <v>724</v>
      </c>
      <c r="C655" s="70" t="s">
        <v>719</v>
      </c>
      <c r="D655" s="70" t="s">
        <v>720</v>
      </c>
      <c r="E655" s="115" t="s">
        <v>78</v>
      </c>
    </row>
    <row r="656" spans="1:5" x14ac:dyDescent="0.2">
      <c r="A656" s="86">
        <f t="shared" si="15"/>
        <v>654</v>
      </c>
      <c r="B656" s="114" t="s">
        <v>725</v>
      </c>
      <c r="C656" s="70" t="s">
        <v>719</v>
      </c>
      <c r="D656" s="70" t="s">
        <v>720</v>
      </c>
      <c r="E656" s="115" t="s">
        <v>78</v>
      </c>
    </row>
    <row r="657" spans="1:5" x14ac:dyDescent="0.2">
      <c r="A657" s="86">
        <f t="shared" si="15"/>
        <v>655</v>
      </c>
      <c r="B657" s="114" t="s">
        <v>726</v>
      </c>
      <c r="C657" s="70" t="s">
        <v>719</v>
      </c>
      <c r="D657" s="70" t="s">
        <v>720</v>
      </c>
      <c r="E657" s="115" t="s">
        <v>5</v>
      </c>
    </row>
    <row r="658" spans="1:5" x14ac:dyDescent="0.2">
      <c r="A658" s="86">
        <f t="shared" si="15"/>
        <v>656</v>
      </c>
      <c r="B658" s="114" t="s">
        <v>727</v>
      </c>
      <c r="C658" s="70" t="s">
        <v>719</v>
      </c>
      <c r="D658" s="70" t="s">
        <v>720</v>
      </c>
      <c r="E658" s="115" t="s">
        <v>5</v>
      </c>
    </row>
    <row r="659" spans="1:5" x14ac:dyDescent="0.2">
      <c r="A659" s="86">
        <f t="shared" si="15"/>
        <v>657</v>
      </c>
      <c r="B659" s="114" t="s">
        <v>728</v>
      </c>
      <c r="C659" s="70" t="s">
        <v>719</v>
      </c>
      <c r="D659" s="70" t="s">
        <v>720</v>
      </c>
      <c r="E659" s="115" t="s">
        <v>5</v>
      </c>
    </row>
    <row r="660" spans="1:5" x14ac:dyDescent="0.2">
      <c r="A660" s="86">
        <f t="shared" si="15"/>
        <v>658</v>
      </c>
      <c r="B660" s="114" t="s">
        <v>729</v>
      </c>
      <c r="C660" s="70" t="s">
        <v>719</v>
      </c>
      <c r="D660" s="70" t="s">
        <v>720</v>
      </c>
      <c r="E660" s="115" t="s">
        <v>5</v>
      </c>
    </row>
    <row r="661" spans="1:5" x14ac:dyDescent="0.2">
      <c r="A661" s="86">
        <f t="shared" si="15"/>
        <v>659</v>
      </c>
      <c r="B661" s="114" t="s">
        <v>730</v>
      </c>
      <c r="C661" s="70" t="s">
        <v>719</v>
      </c>
      <c r="D661" s="70" t="s">
        <v>720</v>
      </c>
      <c r="E661" s="115" t="s">
        <v>5</v>
      </c>
    </row>
    <row r="662" spans="1:5" x14ac:dyDescent="0.2">
      <c r="A662" s="86">
        <f t="shared" si="15"/>
        <v>660</v>
      </c>
      <c r="B662" s="114" t="s">
        <v>731</v>
      </c>
      <c r="C662" s="70" t="s">
        <v>719</v>
      </c>
      <c r="D662" s="70" t="s">
        <v>720</v>
      </c>
      <c r="E662" s="115" t="s">
        <v>5</v>
      </c>
    </row>
    <row r="663" spans="1:5" x14ac:dyDescent="0.2">
      <c r="A663" s="86">
        <f t="shared" si="15"/>
        <v>661</v>
      </c>
      <c r="B663" s="114" t="s">
        <v>732</v>
      </c>
      <c r="C663" s="70" t="s">
        <v>719</v>
      </c>
      <c r="D663" s="70" t="s">
        <v>720</v>
      </c>
      <c r="E663" s="115" t="s">
        <v>5</v>
      </c>
    </row>
    <row r="664" spans="1:5" x14ac:dyDescent="0.2">
      <c r="A664" s="86">
        <f t="shared" si="15"/>
        <v>662</v>
      </c>
      <c r="B664" s="114" t="s">
        <v>733</v>
      </c>
      <c r="C664" s="70" t="s">
        <v>734</v>
      </c>
      <c r="D664" s="70" t="s">
        <v>735</v>
      </c>
      <c r="E664" s="115" t="s">
        <v>8</v>
      </c>
    </row>
    <row r="665" spans="1:5" x14ac:dyDescent="0.2">
      <c r="A665" s="86">
        <f t="shared" si="15"/>
        <v>663</v>
      </c>
      <c r="B665" s="114" t="s">
        <v>736</v>
      </c>
      <c r="C665" s="70" t="s">
        <v>734</v>
      </c>
      <c r="D665" s="70" t="s">
        <v>735</v>
      </c>
      <c r="E665" s="115" t="s">
        <v>8</v>
      </c>
    </row>
    <row r="666" spans="1:5" x14ac:dyDescent="0.2">
      <c r="A666" s="86">
        <f t="shared" si="15"/>
        <v>664</v>
      </c>
      <c r="B666" s="114" t="s">
        <v>737</v>
      </c>
      <c r="C666" s="70" t="s">
        <v>734</v>
      </c>
      <c r="D666" s="70" t="s">
        <v>735</v>
      </c>
      <c r="E666" s="115" t="s">
        <v>8</v>
      </c>
    </row>
    <row r="667" spans="1:5" x14ac:dyDescent="0.2">
      <c r="A667" s="86">
        <f t="shared" si="15"/>
        <v>665</v>
      </c>
      <c r="B667" s="114" t="s">
        <v>738</v>
      </c>
      <c r="C667" s="70" t="s">
        <v>734</v>
      </c>
      <c r="D667" s="70" t="s">
        <v>735</v>
      </c>
      <c r="E667" s="115" t="s">
        <v>8</v>
      </c>
    </row>
    <row r="668" spans="1:5" x14ac:dyDescent="0.2">
      <c r="A668" s="86">
        <f t="shared" si="15"/>
        <v>666</v>
      </c>
      <c r="B668" s="114" t="s">
        <v>739</v>
      </c>
      <c r="C668" s="70" t="s">
        <v>734</v>
      </c>
      <c r="D668" s="70" t="s">
        <v>735</v>
      </c>
      <c r="E668" s="115" t="s">
        <v>8</v>
      </c>
    </row>
    <row r="669" spans="1:5" x14ac:dyDescent="0.2">
      <c r="A669" s="86">
        <f t="shared" si="15"/>
        <v>667</v>
      </c>
      <c r="B669" s="114" t="s">
        <v>740</v>
      </c>
      <c r="C669" s="70" t="s">
        <v>734</v>
      </c>
      <c r="D669" s="70" t="s">
        <v>735</v>
      </c>
      <c r="E669" s="115" t="s">
        <v>8</v>
      </c>
    </row>
    <row r="670" spans="1:5" x14ac:dyDescent="0.2">
      <c r="A670" s="86">
        <f t="shared" si="15"/>
        <v>668</v>
      </c>
      <c r="B670" s="114" t="s">
        <v>741</v>
      </c>
      <c r="C670" s="70" t="s">
        <v>734</v>
      </c>
      <c r="D670" s="70" t="s">
        <v>735</v>
      </c>
      <c r="E670" s="115" t="s">
        <v>8</v>
      </c>
    </row>
    <row r="671" spans="1:5" x14ac:dyDescent="0.2">
      <c r="A671" s="86">
        <f t="shared" si="15"/>
        <v>669</v>
      </c>
      <c r="B671" s="114" t="s">
        <v>742</v>
      </c>
      <c r="C671" s="70" t="s">
        <v>734</v>
      </c>
      <c r="D671" s="70" t="s">
        <v>735</v>
      </c>
      <c r="E671" s="115" t="s">
        <v>8</v>
      </c>
    </row>
    <row r="672" spans="1:5" x14ac:dyDescent="0.2">
      <c r="A672" s="86">
        <f t="shared" si="15"/>
        <v>670</v>
      </c>
      <c r="B672" s="114" t="s">
        <v>743</v>
      </c>
      <c r="C672" s="70" t="s">
        <v>734</v>
      </c>
      <c r="D672" s="70" t="s">
        <v>735</v>
      </c>
      <c r="E672" s="115" t="s">
        <v>8</v>
      </c>
    </row>
    <row r="673" spans="1:5" x14ac:dyDescent="0.2">
      <c r="A673" s="86">
        <f t="shared" si="15"/>
        <v>671</v>
      </c>
      <c r="B673" s="114" t="s">
        <v>744</v>
      </c>
      <c r="C673" s="70" t="s">
        <v>734</v>
      </c>
      <c r="D673" s="70" t="s">
        <v>735</v>
      </c>
      <c r="E673" s="115" t="s">
        <v>8</v>
      </c>
    </row>
    <row r="674" spans="1:5" x14ac:dyDescent="0.2">
      <c r="A674" s="86">
        <f t="shared" si="15"/>
        <v>672</v>
      </c>
      <c r="B674" s="114" t="s">
        <v>745</v>
      </c>
      <c r="C674" s="70" t="s">
        <v>734</v>
      </c>
      <c r="D674" s="70" t="s">
        <v>735</v>
      </c>
      <c r="E674" s="115" t="s">
        <v>8</v>
      </c>
    </row>
    <row r="675" spans="1:5" x14ac:dyDescent="0.2">
      <c r="A675" s="86">
        <f t="shared" si="15"/>
        <v>673</v>
      </c>
      <c r="B675" s="114" t="s">
        <v>746</v>
      </c>
      <c r="C675" s="70" t="s">
        <v>734</v>
      </c>
      <c r="D675" s="70" t="s">
        <v>735</v>
      </c>
      <c r="E675" s="115" t="s">
        <v>8</v>
      </c>
    </row>
    <row r="676" spans="1:5" x14ac:dyDescent="0.2">
      <c r="A676" s="86">
        <f t="shared" si="15"/>
        <v>674</v>
      </c>
      <c r="B676" s="114" t="s">
        <v>747</v>
      </c>
      <c r="C676" s="70" t="s">
        <v>734</v>
      </c>
      <c r="D676" s="70" t="s">
        <v>735</v>
      </c>
      <c r="E676" s="115" t="s">
        <v>8</v>
      </c>
    </row>
    <row r="677" spans="1:5" x14ac:dyDescent="0.2">
      <c r="A677" s="86">
        <f t="shared" si="15"/>
        <v>675</v>
      </c>
      <c r="B677" s="114" t="s">
        <v>748</v>
      </c>
      <c r="C677" s="70" t="s">
        <v>734</v>
      </c>
      <c r="D677" s="70" t="s">
        <v>735</v>
      </c>
      <c r="E677" s="115" t="s">
        <v>8</v>
      </c>
    </row>
    <row r="678" spans="1:5" x14ac:dyDescent="0.2">
      <c r="A678" s="86">
        <f t="shared" si="15"/>
        <v>676</v>
      </c>
      <c r="B678" s="114" t="s">
        <v>749</v>
      </c>
      <c r="C678" s="70" t="s">
        <v>750</v>
      </c>
      <c r="D678" s="70" t="s">
        <v>751</v>
      </c>
      <c r="E678" s="115" t="s">
        <v>5</v>
      </c>
    </row>
    <row r="679" spans="1:5" x14ac:dyDescent="0.2">
      <c r="A679" s="86">
        <f t="shared" si="15"/>
        <v>677</v>
      </c>
      <c r="B679" s="114" t="s">
        <v>752</v>
      </c>
      <c r="C679" s="70" t="s">
        <v>750</v>
      </c>
      <c r="D679" s="70" t="s">
        <v>751</v>
      </c>
      <c r="E679" s="115" t="s">
        <v>8</v>
      </c>
    </row>
    <row r="680" spans="1:5" x14ac:dyDescent="0.2">
      <c r="A680" s="86">
        <f t="shared" si="15"/>
        <v>678</v>
      </c>
      <c r="B680" s="114" t="s">
        <v>753</v>
      </c>
      <c r="C680" s="70" t="s">
        <v>754</v>
      </c>
      <c r="D680" s="70" t="s">
        <v>755</v>
      </c>
      <c r="E680" s="115" t="s">
        <v>5</v>
      </c>
    </row>
    <row r="681" spans="1:5" x14ac:dyDescent="0.2">
      <c r="A681" s="86">
        <f t="shared" si="15"/>
        <v>679</v>
      </c>
      <c r="B681" s="114" t="s">
        <v>756</v>
      </c>
      <c r="C681" s="70" t="s">
        <v>750</v>
      </c>
      <c r="D681" s="70" t="s">
        <v>751</v>
      </c>
      <c r="E681" s="115" t="s">
        <v>5</v>
      </c>
    </row>
    <row r="682" spans="1:5" x14ac:dyDescent="0.2">
      <c r="A682" s="86">
        <f t="shared" si="15"/>
        <v>680</v>
      </c>
      <c r="B682" s="114" t="s">
        <v>757</v>
      </c>
      <c r="C682" s="70" t="s">
        <v>750</v>
      </c>
      <c r="D682" s="70" t="s">
        <v>751</v>
      </c>
      <c r="E682" s="115" t="s">
        <v>5</v>
      </c>
    </row>
    <row r="683" spans="1:5" x14ac:dyDescent="0.2">
      <c r="A683" s="86">
        <f t="shared" si="15"/>
        <v>681</v>
      </c>
      <c r="B683" s="114" t="s">
        <v>758</v>
      </c>
      <c r="C683" s="70" t="s">
        <v>750</v>
      </c>
      <c r="D683" s="70" t="s">
        <v>751</v>
      </c>
      <c r="E683" s="115" t="s">
        <v>5</v>
      </c>
    </row>
    <row r="684" spans="1:5" x14ac:dyDescent="0.2">
      <c r="A684" s="86">
        <f t="shared" si="15"/>
        <v>682</v>
      </c>
      <c r="B684" s="114" t="s">
        <v>759</v>
      </c>
      <c r="C684" s="70" t="s">
        <v>750</v>
      </c>
      <c r="D684" s="70" t="s">
        <v>751</v>
      </c>
      <c r="E684" s="115" t="s">
        <v>5</v>
      </c>
    </row>
    <row r="685" spans="1:5" x14ac:dyDescent="0.2">
      <c r="A685" s="86">
        <f t="shared" si="15"/>
        <v>683</v>
      </c>
      <c r="B685" s="114" t="s">
        <v>760</v>
      </c>
      <c r="C685" s="70" t="s">
        <v>750</v>
      </c>
      <c r="D685" s="70" t="s">
        <v>751</v>
      </c>
      <c r="E685" s="115" t="s">
        <v>5</v>
      </c>
    </row>
    <row r="686" spans="1:5" x14ac:dyDescent="0.2">
      <c r="A686" s="86">
        <f t="shared" si="15"/>
        <v>684</v>
      </c>
      <c r="B686" s="114" t="s">
        <v>761</v>
      </c>
      <c r="C686" s="70" t="s">
        <v>750</v>
      </c>
      <c r="D686" s="70" t="s">
        <v>751</v>
      </c>
      <c r="E686" s="115" t="s">
        <v>5</v>
      </c>
    </row>
    <row r="687" spans="1:5" x14ac:dyDescent="0.2">
      <c r="A687" s="86">
        <f t="shared" si="15"/>
        <v>685</v>
      </c>
      <c r="B687" s="114" t="s">
        <v>762</v>
      </c>
      <c r="C687" s="70" t="s">
        <v>750</v>
      </c>
      <c r="D687" s="70" t="s">
        <v>751</v>
      </c>
      <c r="E687" s="115" t="s">
        <v>5</v>
      </c>
    </row>
    <row r="688" spans="1:5" x14ac:dyDescent="0.2">
      <c r="A688" s="86">
        <f t="shared" si="15"/>
        <v>686</v>
      </c>
      <c r="B688" s="114" t="s">
        <v>763</v>
      </c>
      <c r="C688" s="70" t="s">
        <v>750</v>
      </c>
      <c r="D688" s="70" t="s">
        <v>751</v>
      </c>
      <c r="E688" s="115" t="s">
        <v>8</v>
      </c>
    </row>
    <row r="689" spans="1:5" x14ac:dyDescent="0.2">
      <c r="A689" s="86">
        <f t="shared" si="15"/>
        <v>687</v>
      </c>
      <c r="B689" s="114" t="s">
        <v>764</v>
      </c>
      <c r="C689" s="70" t="s">
        <v>750</v>
      </c>
      <c r="D689" s="70" t="s">
        <v>751</v>
      </c>
      <c r="E689" s="115" t="s">
        <v>5</v>
      </c>
    </row>
    <row r="690" spans="1:5" x14ac:dyDescent="0.2">
      <c r="A690" s="86">
        <f t="shared" si="15"/>
        <v>688</v>
      </c>
      <c r="B690" s="114" t="s">
        <v>765</v>
      </c>
      <c r="C690" s="70" t="s">
        <v>750</v>
      </c>
      <c r="D690" s="70" t="s">
        <v>751</v>
      </c>
      <c r="E690" s="115" t="s">
        <v>5</v>
      </c>
    </row>
    <row r="691" spans="1:5" x14ac:dyDescent="0.2">
      <c r="A691" s="86">
        <f t="shared" si="15"/>
        <v>689</v>
      </c>
      <c r="B691" s="114" t="s">
        <v>766</v>
      </c>
      <c r="C691" s="70" t="s">
        <v>750</v>
      </c>
      <c r="D691" s="70" t="s">
        <v>751</v>
      </c>
      <c r="E691" s="115" t="s">
        <v>5</v>
      </c>
    </row>
    <row r="692" spans="1:5" x14ac:dyDescent="0.2">
      <c r="A692" s="86">
        <f t="shared" si="15"/>
        <v>690</v>
      </c>
      <c r="B692" s="114" t="s">
        <v>767</v>
      </c>
      <c r="C692" s="70" t="s">
        <v>750</v>
      </c>
      <c r="D692" s="70" t="s">
        <v>751</v>
      </c>
      <c r="E692" s="115" t="s">
        <v>5</v>
      </c>
    </row>
    <row r="693" spans="1:5" x14ac:dyDescent="0.2">
      <c r="A693" s="86">
        <f t="shared" si="15"/>
        <v>691</v>
      </c>
      <c r="B693" s="114" t="s">
        <v>768</v>
      </c>
      <c r="C693" s="70" t="s">
        <v>750</v>
      </c>
      <c r="D693" s="70" t="s">
        <v>751</v>
      </c>
      <c r="E693" s="115" t="s">
        <v>5</v>
      </c>
    </row>
    <row r="694" spans="1:5" x14ac:dyDescent="0.2">
      <c r="A694" s="86">
        <f t="shared" si="15"/>
        <v>692</v>
      </c>
      <c r="B694" s="114" t="s">
        <v>769</v>
      </c>
      <c r="C694" s="70" t="s">
        <v>750</v>
      </c>
      <c r="D694" s="70" t="s">
        <v>751</v>
      </c>
      <c r="E694" s="115" t="s">
        <v>5</v>
      </c>
    </row>
    <row r="695" spans="1:5" x14ac:dyDescent="0.2">
      <c r="A695" s="86">
        <f t="shared" si="15"/>
        <v>693</v>
      </c>
      <c r="B695" s="114" t="s">
        <v>770</v>
      </c>
      <c r="C695" s="70" t="s">
        <v>750</v>
      </c>
      <c r="D695" s="70" t="s">
        <v>751</v>
      </c>
      <c r="E695" s="115" t="s">
        <v>5</v>
      </c>
    </row>
    <row r="696" spans="1:5" x14ac:dyDescent="0.2">
      <c r="A696" s="86">
        <f t="shared" si="15"/>
        <v>694</v>
      </c>
      <c r="B696" s="114" t="s">
        <v>771</v>
      </c>
      <c r="C696" s="70" t="s">
        <v>754</v>
      </c>
      <c r="D696" s="70" t="s">
        <v>755</v>
      </c>
      <c r="E696" s="115">
        <v>1</v>
      </c>
    </row>
    <row r="697" spans="1:5" x14ac:dyDescent="0.2">
      <c r="A697" s="86">
        <f t="shared" si="15"/>
        <v>695</v>
      </c>
      <c r="B697" s="114" t="s">
        <v>772</v>
      </c>
      <c r="C697" s="70" t="s">
        <v>754</v>
      </c>
      <c r="D697" s="70" t="s">
        <v>755</v>
      </c>
      <c r="E697" s="115">
        <v>1</v>
      </c>
    </row>
    <row r="698" spans="1:5" x14ac:dyDescent="0.2">
      <c r="A698" s="86">
        <f t="shared" si="15"/>
        <v>696</v>
      </c>
      <c r="B698" s="114" t="s">
        <v>773</v>
      </c>
      <c r="C698" s="70" t="s">
        <v>754</v>
      </c>
      <c r="D698" s="70" t="s">
        <v>755</v>
      </c>
      <c r="E698" s="115">
        <v>1</v>
      </c>
    </row>
    <row r="699" spans="1:5" x14ac:dyDescent="0.2">
      <c r="A699" s="86">
        <f t="shared" si="15"/>
        <v>697</v>
      </c>
      <c r="B699" s="114" t="s">
        <v>774</v>
      </c>
      <c r="C699" s="70" t="s">
        <v>754</v>
      </c>
      <c r="D699" s="70" t="s">
        <v>755</v>
      </c>
      <c r="E699" s="115">
        <v>1</v>
      </c>
    </row>
    <row r="700" spans="1:5" x14ac:dyDescent="0.2">
      <c r="A700" s="86">
        <f t="shared" si="15"/>
        <v>698</v>
      </c>
      <c r="B700" s="114" t="s">
        <v>775</v>
      </c>
      <c r="C700" s="70" t="s">
        <v>754</v>
      </c>
      <c r="D700" s="70" t="s">
        <v>755</v>
      </c>
      <c r="E700" s="115" t="s">
        <v>5</v>
      </c>
    </row>
    <row r="701" spans="1:5" x14ac:dyDescent="0.2">
      <c r="A701" s="86">
        <f t="shared" si="15"/>
        <v>699</v>
      </c>
      <c r="B701" s="114" t="s">
        <v>776</v>
      </c>
      <c r="C701" s="70" t="s">
        <v>754</v>
      </c>
      <c r="D701" s="70" t="s">
        <v>755</v>
      </c>
      <c r="E701" s="115" t="s">
        <v>5</v>
      </c>
    </row>
    <row r="702" spans="1:5" x14ac:dyDescent="0.2">
      <c r="A702" s="86">
        <f t="shared" si="15"/>
        <v>700</v>
      </c>
      <c r="B702" s="114" t="s">
        <v>777</v>
      </c>
      <c r="C702" s="70" t="s">
        <v>754</v>
      </c>
      <c r="D702" s="70" t="s">
        <v>755</v>
      </c>
      <c r="E702" s="115" t="s">
        <v>5</v>
      </c>
    </row>
    <row r="703" spans="1:5" x14ac:dyDescent="0.2">
      <c r="A703" s="86">
        <f t="shared" si="15"/>
        <v>701</v>
      </c>
      <c r="B703" s="114" t="s">
        <v>778</v>
      </c>
      <c r="C703" s="70" t="s">
        <v>754</v>
      </c>
      <c r="D703" s="70" t="s">
        <v>755</v>
      </c>
      <c r="E703" s="115" t="s">
        <v>5</v>
      </c>
    </row>
    <row r="704" spans="1:5" x14ac:dyDescent="0.2">
      <c r="A704" s="86">
        <f t="shared" si="15"/>
        <v>702</v>
      </c>
      <c r="B704" s="114" t="s">
        <v>779</v>
      </c>
      <c r="C704" s="70" t="s">
        <v>754</v>
      </c>
      <c r="D704" s="70" t="s">
        <v>755</v>
      </c>
      <c r="E704" s="115" t="s">
        <v>5</v>
      </c>
    </row>
    <row r="705" spans="1:5" x14ac:dyDescent="0.2">
      <c r="A705" s="86">
        <f t="shared" si="15"/>
        <v>703</v>
      </c>
      <c r="B705" s="114" t="s">
        <v>780</v>
      </c>
      <c r="C705" s="70" t="s">
        <v>754</v>
      </c>
      <c r="D705" s="70" t="s">
        <v>755</v>
      </c>
      <c r="E705" s="115" t="s">
        <v>5</v>
      </c>
    </row>
    <row r="706" spans="1:5" x14ac:dyDescent="0.2">
      <c r="A706" s="86">
        <f t="shared" si="15"/>
        <v>704</v>
      </c>
      <c r="B706" s="114" t="s">
        <v>781</v>
      </c>
      <c r="C706" s="70" t="s">
        <v>754</v>
      </c>
      <c r="D706" s="70" t="s">
        <v>755</v>
      </c>
      <c r="E706" s="115">
        <v>1</v>
      </c>
    </row>
    <row r="707" spans="1:5" x14ac:dyDescent="0.2">
      <c r="A707" s="86">
        <f t="shared" si="15"/>
        <v>705</v>
      </c>
      <c r="B707" s="114" t="s">
        <v>782</v>
      </c>
      <c r="C707" s="70" t="s">
        <v>754</v>
      </c>
      <c r="D707" s="70" t="s">
        <v>755</v>
      </c>
      <c r="E707" s="115">
        <v>1</v>
      </c>
    </row>
    <row r="708" spans="1:5" x14ac:dyDescent="0.2">
      <c r="A708" s="86">
        <f t="shared" ref="A708:A771" si="16">A707+1</f>
        <v>706</v>
      </c>
      <c r="B708" s="114" t="s">
        <v>783</v>
      </c>
      <c r="C708" s="70" t="s">
        <v>754</v>
      </c>
      <c r="D708" s="70" t="s">
        <v>755</v>
      </c>
      <c r="E708" s="115" t="s">
        <v>5</v>
      </c>
    </row>
    <row r="709" spans="1:5" x14ac:dyDescent="0.2">
      <c r="A709" s="86">
        <f t="shared" si="16"/>
        <v>707</v>
      </c>
      <c r="B709" s="114" t="s">
        <v>784</v>
      </c>
      <c r="C709" s="70" t="s">
        <v>754</v>
      </c>
      <c r="D709" s="70" t="s">
        <v>755</v>
      </c>
      <c r="E709" s="115" t="s">
        <v>5</v>
      </c>
    </row>
    <row r="710" spans="1:5" x14ac:dyDescent="0.2">
      <c r="A710" s="86">
        <f t="shared" si="16"/>
        <v>708</v>
      </c>
      <c r="B710" s="114" t="s">
        <v>785</v>
      </c>
      <c r="C710" s="70" t="s">
        <v>754</v>
      </c>
      <c r="D710" s="70" t="s">
        <v>755</v>
      </c>
      <c r="E710" s="115" t="s">
        <v>5</v>
      </c>
    </row>
    <row r="711" spans="1:5" x14ac:dyDescent="0.2">
      <c r="A711" s="86">
        <f t="shared" si="16"/>
        <v>709</v>
      </c>
      <c r="B711" s="114" t="s">
        <v>786</v>
      </c>
      <c r="C711" s="70" t="s">
        <v>754</v>
      </c>
      <c r="D711" s="70" t="s">
        <v>755</v>
      </c>
      <c r="E711" s="115" t="s">
        <v>5</v>
      </c>
    </row>
    <row r="712" spans="1:5" x14ac:dyDescent="0.2">
      <c r="A712" s="86">
        <f t="shared" si="16"/>
        <v>710</v>
      </c>
      <c r="B712" s="114" t="s">
        <v>787</v>
      </c>
      <c r="C712" s="70" t="s">
        <v>754</v>
      </c>
      <c r="D712" s="70" t="s">
        <v>755</v>
      </c>
      <c r="E712" s="115" t="s">
        <v>5</v>
      </c>
    </row>
    <row r="713" spans="1:5" x14ac:dyDescent="0.2">
      <c r="A713" s="86">
        <f t="shared" si="16"/>
        <v>711</v>
      </c>
      <c r="B713" s="114" t="s">
        <v>788</v>
      </c>
      <c r="C713" s="70" t="s">
        <v>754</v>
      </c>
      <c r="D713" s="70" t="s">
        <v>755</v>
      </c>
      <c r="E713" s="115" t="s">
        <v>5</v>
      </c>
    </row>
    <row r="714" spans="1:5" x14ac:dyDescent="0.2">
      <c r="A714" s="86">
        <f t="shared" si="16"/>
        <v>712</v>
      </c>
      <c r="B714" s="114" t="s">
        <v>789</v>
      </c>
      <c r="C714" s="70" t="s">
        <v>754</v>
      </c>
      <c r="D714" s="70" t="s">
        <v>755</v>
      </c>
      <c r="E714" s="115" t="s">
        <v>5</v>
      </c>
    </row>
    <row r="715" spans="1:5" x14ac:dyDescent="0.2">
      <c r="A715" s="86">
        <f t="shared" si="16"/>
        <v>713</v>
      </c>
      <c r="B715" s="114" t="s">
        <v>790</v>
      </c>
      <c r="C715" s="70" t="s">
        <v>754</v>
      </c>
      <c r="D715" s="70" t="s">
        <v>755</v>
      </c>
      <c r="E715" s="115" t="s">
        <v>5</v>
      </c>
    </row>
    <row r="716" spans="1:5" x14ac:dyDescent="0.2">
      <c r="A716" s="86">
        <f t="shared" si="16"/>
        <v>714</v>
      </c>
      <c r="B716" s="114" t="s">
        <v>791</v>
      </c>
      <c r="C716" s="70" t="s">
        <v>754</v>
      </c>
      <c r="D716" s="70" t="s">
        <v>755</v>
      </c>
      <c r="E716" s="115">
        <v>1</v>
      </c>
    </row>
    <row r="717" spans="1:5" x14ac:dyDescent="0.2">
      <c r="A717" s="86">
        <f t="shared" si="16"/>
        <v>715</v>
      </c>
      <c r="B717" s="114" t="s">
        <v>1181</v>
      </c>
      <c r="C717" s="70" t="s">
        <v>754</v>
      </c>
      <c r="D717" s="70" t="s">
        <v>755</v>
      </c>
      <c r="E717" s="115">
        <v>1</v>
      </c>
    </row>
    <row r="718" spans="1:5" x14ac:dyDescent="0.2">
      <c r="A718" s="86">
        <f t="shared" si="16"/>
        <v>716</v>
      </c>
      <c r="B718" s="114" t="s">
        <v>792</v>
      </c>
      <c r="C718" s="70" t="s">
        <v>754</v>
      </c>
      <c r="D718" s="70" t="s">
        <v>755</v>
      </c>
      <c r="E718" s="115">
        <v>1</v>
      </c>
    </row>
    <row r="719" spans="1:5" x14ac:dyDescent="0.2">
      <c r="A719" s="86">
        <f t="shared" si="16"/>
        <v>717</v>
      </c>
      <c r="B719" s="114" t="s">
        <v>793</v>
      </c>
      <c r="C719" s="70" t="s">
        <v>754</v>
      </c>
      <c r="D719" s="70" t="s">
        <v>755</v>
      </c>
      <c r="E719" s="115">
        <v>1</v>
      </c>
    </row>
    <row r="720" spans="1:5" x14ac:dyDescent="0.2">
      <c r="A720" s="86">
        <f t="shared" si="16"/>
        <v>718</v>
      </c>
      <c r="B720" s="114" t="s">
        <v>794</v>
      </c>
      <c r="C720" s="70" t="s">
        <v>754</v>
      </c>
      <c r="D720" s="70" t="s">
        <v>755</v>
      </c>
      <c r="E720" s="115">
        <v>1</v>
      </c>
    </row>
    <row r="721" spans="1:5" x14ac:dyDescent="0.2">
      <c r="A721" s="86">
        <f t="shared" si="16"/>
        <v>719</v>
      </c>
      <c r="B721" s="114" t="s">
        <v>795</v>
      </c>
      <c r="C721" s="70" t="s">
        <v>754</v>
      </c>
      <c r="D721" s="70" t="s">
        <v>755</v>
      </c>
      <c r="E721" s="115">
        <v>1</v>
      </c>
    </row>
    <row r="722" spans="1:5" x14ac:dyDescent="0.2">
      <c r="A722" s="86">
        <f t="shared" si="16"/>
        <v>720</v>
      </c>
      <c r="B722" s="114" t="s">
        <v>796</v>
      </c>
      <c r="C722" s="70" t="s">
        <v>754</v>
      </c>
      <c r="D722" s="70" t="s">
        <v>755</v>
      </c>
      <c r="E722" s="115">
        <v>1</v>
      </c>
    </row>
    <row r="723" spans="1:5" x14ac:dyDescent="0.2">
      <c r="A723" s="86">
        <f t="shared" si="16"/>
        <v>721</v>
      </c>
      <c r="B723" s="114" t="s">
        <v>797</v>
      </c>
      <c r="C723" s="70" t="s">
        <v>754</v>
      </c>
      <c r="D723" s="70" t="s">
        <v>755</v>
      </c>
      <c r="E723" s="115">
        <v>1</v>
      </c>
    </row>
    <row r="724" spans="1:5" x14ac:dyDescent="0.2">
      <c r="A724" s="86">
        <f t="shared" si="16"/>
        <v>722</v>
      </c>
      <c r="B724" s="114" t="s">
        <v>798</v>
      </c>
      <c r="C724" s="70" t="s">
        <v>754</v>
      </c>
      <c r="D724" s="70" t="s">
        <v>755</v>
      </c>
      <c r="E724" s="115">
        <v>1</v>
      </c>
    </row>
    <row r="725" spans="1:5" x14ac:dyDescent="0.2">
      <c r="A725" s="86">
        <f t="shared" si="16"/>
        <v>723</v>
      </c>
      <c r="B725" s="114" t="s">
        <v>799</v>
      </c>
      <c r="C725" s="70" t="s">
        <v>754</v>
      </c>
      <c r="D725" s="70" t="s">
        <v>755</v>
      </c>
      <c r="E725" s="115" t="s">
        <v>5</v>
      </c>
    </row>
    <row r="726" spans="1:5" x14ac:dyDescent="0.2">
      <c r="A726" s="86">
        <f t="shared" si="16"/>
        <v>724</v>
      </c>
      <c r="B726" s="114" t="s">
        <v>800</v>
      </c>
      <c r="C726" s="70" t="s">
        <v>754</v>
      </c>
      <c r="D726" s="70" t="s">
        <v>755</v>
      </c>
      <c r="E726" s="115" t="s">
        <v>5</v>
      </c>
    </row>
    <row r="727" spans="1:5" x14ac:dyDescent="0.2">
      <c r="A727" s="86">
        <f t="shared" si="16"/>
        <v>725</v>
      </c>
      <c r="B727" s="114" t="s">
        <v>801</v>
      </c>
      <c r="C727" s="70" t="s">
        <v>754</v>
      </c>
      <c r="D727" s="70" t="s">
        <v>755</v>
      </c>
      <c r="E727" s="115" t="s">
        <v>5</v>
      </c>
    </row>
    <row r="728" spans="1:5" x14ac:dyDescent="0.2">
      <c r="A728" s="86">
        <f t="shared" si="16"/>
        <v>726</v>
      </c>
      <c r="B728" s="114" t="s">
        <v>802</v>
      </c>
      <c r="C728" s="70" t="s">
        <v>754</v>
      </c>
      <c r="D728" s="70" t="s">
        <v>755</v>
      </c>
      <c r="E728" s="115" t="s">
        <v>5</v>
      </c>
    </row>
    <row r="729" spans="1:5" x14ac:dyDescent="0.2">
      <c r="A729" s="86">
        <f t="shared" si="16"/>
        <v>727</v>
      </c>
      <c r="B729" s="114" t="s">
        <v>803</v>
      </c>
      <c r="C729" s="70" t="s">
        <v>754</v>
      </c>
      <c r="D729" s="70" t="s">
        <v>755</v>
      </c>
      <c r="E729" s="115" t="s">
        <v>5</v>
      </c>
    </row>
    <row r="730" spans="1:5" x14ac:dyDescent="0.2">
      <c r="A730" s="86">
        <f t="shared" si="16"/>
        <v>728</v>
      </c>
      <c r="B730" s="114" t="s">
        <v>804</v>
      </c>
      <c r="C730" s="70" t="s">
        <v>754</v>
      </c>
      <c r="D730" s="70" t="s">
        <v>755</v>
      </c>
      <c r="E730" s="115" t="s">
        <v>5</v>
      </c>
    </row>
    <row r="731" spans="1:5" x14ac:dyDescent="0.2">
      <c r="A731" s="86">
        <f t="shared" si="16"/>
        <v>729</v>
      </c>
      <c r="B731" s="114" t="s">
        <v>805</v>
      </c>
      <c r="C731" s="70" t="s">
        <v>754</v>
      </c>
      <c r="D731" s="70" t="s">
        <v>755</v>
      </c>
      <c r="E731" s="115" t="s">
        <v>5</v>
      </c>
    </row>
    <row r="732" spans="1:5" x14ac:dyDescent="0.2">
      <c r="A732" s="86">
        <f t="shared" si="16"/>
        <v>730</v>
      </c>
      <c r="B732" s="114" t="s">
        <v>806</v>
      </c>
      <c r="C732" s="70" t="s">
        <v>754</v>
      </c>
      <c r="D732" s="70" t="s">
        <v>755</v>
      </c>
      <c r="E732" s="115" t="s">
        <v>5</v>
      </c>
    </row>
    <row r="733" spans="1:5" x14ac:dyDescent="0.2">
      <c r="A733" s="86">
        <f t="shared" si="16"/>
        <v>731</v>
      </c>
      <c r="B733" s="114" t="s">
        <v>807</v>
      </c>
      <c r="C733" s="70" t="s">
        <v>754</v>
      </c>
      <c r="D733" s="70" t="s">
        <v>755</v>
      </c>
      <c r="E733" s="115" t="s">
        <v>5</v>
      </c>
    </row>
    <row r="734" spans="1:5" x14ac:dyDescent="0.2">
      <c r="A734" s="86">
        <f t="shared" si="16"/>
        <v>732</v>
      </c>
      <c r="B734" s="114" t="s">
        <v>808</v>
      </c>
      <c r="C734" s="70" t="s">
        <v>754</v>
      </c>
      <c r="D734" s="70" t="s">
        <v>755</v>
      </c>
      <c r="E734" s="115" t="s">
        <v>5</v>
      </c>
    </row>
    <row r="735" spans="1:5" x14ac:dyDescent="0.2">
      <c r="A735" s="86">
        <f t="shared" si="16"/>
        <v>733</v>
      </c>
      <c r="B735" s="114" t="s">
        <v>809</v>
      </c>
      <c r="C735" s="70" t="s">
        <v>754</v>
      </c>
      <c r="D735" s="70" t="s">
        <v>755</v>
      </c>
      <c r="E735" s="115" t="s">
        <v>5</v>
      </c>
    </row>
    <row r="736" spans="1:5" x14ac:dyDescent="0.2">
      <c r="A736" s="86">
        <f t="shared" si="16"/>
        <v>734</v>
      </c>
      <c r="B736" s="114" t="s">
        <v>810</v>
      </c>
      <c r="C736" s="70" t="s">
        <v>754</v>
      </c>
      <c r="D736" s="70" t="s">
        <v>755</v>
      </c>
      <c r="E736" s="115" t="s">
        <v>5</v>
      </c>
    </row>
    <row r="737" spans="1:5" x14ac:dyDescent="0.2">
      <c r="A737" s="86">
        <f t="shared" si="16"/>
        <v>735</v>
      </c>
      <c r="B737" s="114" t="s">
        <v>811</v>
      </c>
      <c r="C737" s="70" t="s">
        <v>754</v>
      </c>
      <c r="D737" s="70" t="s">
        <v>755</v>
      </c>
      <c r="E737" s="115" t="s">
        <v>5</v>
      </c>
    </row>
    <row r="738" spans="1:5" x14ac:dyDescent="0.2">
      <c r="A738" s="86">
        <f t="shared" si="16"/>
        <v>736</v>
      </c>
      <c r="B738" s="114" t="s">
        <v>812</v>
      </c>
      <c r="C738" s="70" t="s">
        <v>754</v>
      </c>
      <c r="D738" s="70" t="s">
        <v>755</v>
      </c>
      <c r="E738" s="115" t="s">
        <v>5</v>
      </c>
    </row>
    <row r="739" spans="1:5" x14ac:dyDescent="0.2">
      <c r="A739" s="86">
        <f t="shared" si="16"/>
        <v>737</v>
      </c>
      <c r="B739" s="114" t="s">
        <v>813</v>
      </c>
      <c r="C739" s="70" t="s">
        <v>754</v>
      </c>
      <c r="D739" s="70" t="s">
        <v>755</v>
      </c>
      <c r="E739" s="115" t="s">
        <v>5</v>
      </c>
    </row>
    <row r="740" spans="1:5" x14ac:dyDescent="0.2">
      <c r="A740" s="86">
        <f t="shared" si="16"/>
        <v>738</v>
      </c>
      <c r="B740" s="114" t="s">
        <v>814</v>
      </c>
      <c r="C740" s="70" t="s">
        <v>754</v>
      </c>
      <c r="D740" s="70" t="s">
        <v>755</v>
      </c>
      <c r="E740" s="115" t="s">
        <v>5</v>
      </c>
    </row>
    <row r="741" spans="1:5" x14ac:dyDescent="0.2">
      <c r="A741" s="86">
        <f t="shared" si="16"/>
        <v>739</v>
      </c>
      <c r="B741" s="114" t="s">
        <v>815</v>
      </c>
      <c r="C741" s="70" t="s">
        <v>754</v>
      </c>
      <c r="D741" s="70" t="s">
        <v>755</v>
      </c>
      <c r="E741" s="115" t="s">
        <v>5</v>
      </c>
    </row>
    <row r="742" spans="1:5" x14ac:dyDescent="0.2">
      <c r="A742" s="86">
        <f t="shared" si="16"/>
        <v>740</v>
      </c>
      <c r="B742" s="114" t="s">
        <v>816</v>
      </c>
      <c r="C742" s="70" t="s">
        <v>754</v>
      </c>
      <c r="D742" s="70" t="s">
        <v>755</v>
      </c>
      <c r="E742" s="115" t="s">
        <v>5</v>
      </c>
    </row>
    <row r="743" spans="1:5" x14ac:dyDescent="0.2">
      <c r="A743" s="86">
        <f t="shared" si="16"/>
        <v>741</v>
      </c>
      <c r="B743" s="114" t="s">
        <v>817</v>
      </c>
      <c r="C743" s="70" t="s">
        <v>754</v>
      </c>
      <c r="D743" s="70" t="s">
        <v>755</v>
      </c>
      <c r="E743" s="115" t="s">
        <v>5</v>
      </c>
    </row>
    <row r="744" spans="1:5" x14ac:dyDescent="0.2">
      <c r="A744" s="86">
        <f t="shared" si="16"/>
        <v>742</v>
      </c>
      <c r="B744" s="114" t="s">
        <v>818</v>
      </c>
      <c r="C744" s="70" t="s">
        <v>754</v>
      </c>
      <c r="D744" s="70" t="s">
        <v>755</v>
      </c>
      <c r="E744" s="115" t="s">
        <v>5</v>
      </c>
    </row>
    <row r="745" spans="1:5" x14ac:dyDescent="0.2">
      <c r="A745" s="86">
        <f t="shared" si="16"/>
        <v>743</v>
      </c>
      <c r="B745" s="114" t="s">
        <v>819</v>
      </c>
      <c r="C745" s="70" t="s">
        <v>754</v>
      </c>
      <c r="D745" s="70" t="s">
        <v>755</v>
      </c>
      <c r="E745" s="115" t="s">
        <v>5</v>
      </c>
    </row>
    <row r="746" spans="1:5" x14ac:dyDescent="0.2">
      <c r="A746" s="86">
        <f t="shared" si="16"/>
        <v>744</v>
      </c>
      <c r="B746" s="114" t="s">
        <v>820</v>
      </c>
      <c r="C746" s="70" t="s">
        <v>821</v>
      </c>
      <c r="D746" s="70" t="s">
        <v>822</v>
      </c>
      <c r="E746" s="115" t="s">
        <v>8</v>
      </c>
    </row>
    <row r="747" spans="1:5" x14ac:dyDescent="0.2">
      <c r="A747" s="86">
        <f t="shared" si="16"/>
        <v>745</v>
      </c>
      <c r="B747" s="114" t="s">
        <v>823</v>
      </c>
      <c r="C747" s="70" t="s">
        <v>821</v>
      </c>
      <c r="D747" s="70" t="s">
        <v>822</v>
      </c>
      <c r="E747" s="115" t="s">
        <v>8</v>
      </c>
    </row>
    <row r="748" spans="1:5" x14ac:dyDescent="0.2">
      <c r="A748" s="86">
        <f t="shared" si="16"/>
        <v>746</v>
      </c>
      <c r="B748" s="114" t="s">
        <v>824</v>
      </c>
      <c r="C748" s="70" t="s">
        <v>821</v>
      </c>
      <c r="D748" s="70" t="s">
        <v>822</v>
      </c>
      <c r="E748" s="115" t="s">
        <v>8</v>
      </c>
    </row>
    <row r="749" spans="1:5" x14ac:dyDescent="0.2">
      <c r="A749" s="86">
        <f t="shared" si="16"/>
        <v>747</v>
      </c>
      <c r="B749" s="114" t="s">
        <v>825</v>
      </c>
      <c r="C749" s="70" t="s">
        <v>821</v>
      </c>
      <c r="D749" s="70" t="s">
        <v>822</v>
      </c>
      <c r="E749" s="115" t="s">
        <v>8</v>
      </c>
    </row>
    <row r="750" spans="1:5" x14ac:dyDescent="0.2">
      <c r="A750" s="86">
        <f t="shared" si="16"/>
        <v>748</v>
      </c>
      <c r="B750" s="114" t="s">
        <v>826</v>
      </c>
      <c r="C750" s="70" t="s">
        <v>821</v>
      </c>
      <c r="D750" s="70" t="s">
        <v>822</v>
      </c>
      <c r="E750" s="115" t="s">
        <v>8</v>
      </c>
    </row>
    <row r="751" spans="1:5" x14ac:dyDescent="0.2">
      <c r="A751" s="86">
        <f t="shared" si="16"/>
        <v>749</v>
      </c>
      <c r="B751" s="114" t="s">
        <v>827</v>
      </c>
      <c r="C751" s="70" t="s">
        <v>821</v>
      </c>
      <c r="D751" s="70" t="s">
        <v>822</v>
      </c>
      <c r="E751" s="115" t="s">
        <v>8</v>
      </c>
    </row>
    <row r="752" spans="1:5" x14ac:dyDescent="0.2">
      <c r="A752" s="86">
        <f t="shared" si="16"/>
        <v>750</v>
      </c>
      <c r="B752" s="114" t="s">
        <v>828</v>
      </c>
      <c r="C752" s="70" t="s">
        <v>821</v>
      </c>
      <c r="D752" s="70" t="s">
        <v>822</v>
      </c>
      <c r="E752" s="115" t="s">
        <v>8</v>
      </c>
    </row>
    <row r="753" spans="1:5" x14ac:dyDescent="0.2">
      <c r="A753" s="86">
        <f t="shared" si="16"/>
        <v>751</v>
      </c>
      <c r="B753" s="114" t="s">
        <v>829</v>
      </c>
      <c r="C753" s="70" t="s">
        <v>821</v>
      </c>
      <c r="D753" s="70" t="s">
        <v>822</v>
      </c>
      <c r="E753" s="115" t="s">
        <v>8</v>
      </c>
    </row>
    <row r="754" spans="1:5" x14ac:dyDescent="0.2">
      <c r="A754" s="86">
        <f t="shared" si="16"/>
        <v>752</v>
      </c>
      <c r="B754" s="114" t="s">
        <v>830</v>
      </c>
      <c r="C754" s="70" t="s">
        <v>821</v>
      </c>
      <c r="D754" s="70" t="s">
        <v>822</v>
      </c>
      <c r="E754" s="115" t="s">
        <v>8</v>
      </c>
    </row>
    <row r="755" spans="1:5" x14ac:dyDescent="0.2">
      <c r="A755" s="86">
        <f t="shared" si="16"/>
        <v>753</v>
      </c>
      <c r="B755" s="114" t="s">
        <v>831</v>
      </c>
      <c r="C755" s="70" t="s">
        <v>821</v>
      </c>
      <c r="D755" s="70" t="s">
        <v>822</v>
      </c>
      <c r="E755" s="115" t="s">
        <v>8</v>
      </c>
    </row>
    <row r="756" spans="1:5" x14ac:dyDescent="0.2">
      <c r="A756" s="86">
        <f t="shared" si="16"/>
        <v>754</v>
      </c>
      <c r="B756" s="114" t="s">
        <v>832</v>
      </c>
      <c r="C756" s="70" t="s">
        <v>821</v>
      </c>
      <c r="D756" s="70" t="s">
        <v>822</v>
      </c>
      <c r="E756" s="115" t="s">
        <v>8</v>
      </c>
    </row>
    <row r="757" spans="1:5" x14ac:dyDescent="0.2">
      <c r="A757" s="86">
        <f t="shared" si="16"/>
        <v>755</v>
      </c>
      <c r="B757" s="114" t="s">
        <v>833</v>
      </c>
      <c r="C757" s="70" t="s">
        <v>821</v>
      </c>
      <c r="D757" s="70" t="s">
        <v>822</v>
      </c>
      <c r="E757" s="115" t="s">
        <v>8</v>
      </c>
    </row>
    <row r="758" spans="1:5" x14ac:dyDescent="0.2">
      <c r="A758" s="86">
        <f t="shared" si="16"/>
        <v>756</v>
      </c>
      <c r="B758" s="114" t="s">
        <v>834</v>
      </c>
      <c r="C758" s="70" t="s">
        <v>821</v>
      </c>
      <c r="D758" s="70" t="s">
        <v>822</v>
      </c>
      <c r="E758" s="115" t="s">
        <v>8</v>
      </c>
    </row>
    <row r="759" spans="1:5" x14ac:dyDescent="0.2">
      <c r="A759" s="86">
        <f t="shared" si="16"/>
        <v>757</v>
      </c>
      <c r="B759" s="114" t="s">
        <v>835</v>
      </c>
      <c r="C759" s="70" t="s">
        <v>821</v>
      </c>
      <c r="D759" s="70" t="s">
        <v>822</v>
      </c>
      <c r="E759" s="115" t="s">
        <v>8</v>
      </c>
    </row>
    <row r="760" spans="1:5" x14ac:dyDescent="0.2">
      <c r="A760" s="86">
        <f t="shared" si="16"/>
        <v>758</v>
      </c>
      <c r="B760" s="114" t="s">
        <v>836</v>
      </c>
      <c r="C760" s="70" t="s">
        <v>821</v>
      </c>
      <c r="D760" s="70" t="s">
        <v>822</v>
      </c>
      <c r="E760" s="115" t="s">
        <v>8</v>
      </c>
    </row>
    <row r="761" spans="1:5" x14ac:dyDescent="0.2">
      <c r="A761" s="86">
        <f t="shared" si="16"/>
        <v>759</v>
      </c>
      <c r="B761" s="114" t="s">
        <v>837</v>
      </c>
      <c r="C761" s="70" t="s">
        <v>821</v>
      </c>
      <c r="D761" s="70" t="s">
        <v>822</v>
      </c>
      <c r="E761" s="115" t="s">
        <v>8</v>
      </c>
    </row>
    <row r="762" spans="1:5" x14ac:dyDescent="0.2">
      <c r="A762" s="86">
        <f t="shared" si="16"/>
        <v>760</v>
      </c>
      <c r="B762" s="114" t="s">
        <v>838</v>
      </c>
      <c r="C762" s="70" t="s">
        <v>821</v>
      </c>
      <c r="D762" s="70" t="s">
        <v>822</v>
      </c>
      <c r="E762" s="115" t="s">
        <v>8</v>
      </c>
    </row>
    <row r="763" spans="1:5" x14ac:dyDescent="0.2">
      <c r="A763" s="86">
        <f t="shared" si="16"/>
        <v>761</v>
      </c>
      <c r="B763" s="114" t="s">
        <v>839</v>
      </c>
      <c r="C763" s="70" t="s">
        <v>840</v>
      </c>
      <c r="D763" s="70" t="s">
        <v>841</v>
      </c>
      <c r="E763" s="115" t="s">
        <v>8</v>
      </c>
    </row>
    <row r="764" spans="1:5" x14ac:dyDescent="0.2">
      <c r="A764" s="86">
        <f t="shared" si="16"/>
        <v>762</v>
      </c>
      <c r="B764" s="114" t="s">
        <v>842</v>
      </c>
      <c r="C764" s="70" t="s">
        <v>840</v>
      </c>
      <c r="D764" s="70" t="s">
        <v>841</v>
      </c>
      <c r="E764" s="115" t="s">
        <v>8</v>
      </c>
    </row>
    <row r="765" spans="1:5" x14ac:dyDescent="0.2">
      <c r="A765" s="86">
        <f t="shared" si="16"/>
        <v>763</v>
      </c>
      <c r="B765" s="114" t="s">
        <v>843</v>
      </c>
      <c r="C765" s="70" t="s">
        <v>840</v>
      </c>
      <c r="D765" s="70" t="s">
        <v>841</v>
      </c>
      <c r="E765" s="115" t="s">
        <v>8</v>
      </c>
    </row>
    <row r="766" spans="1:5" x14ac:dyDescent="0.2">
      <c r="A766" s="86">
        <f t="shared" si="16"/>
        <v>764</v>
      </c>
      <c r="B766" s="114" t="s">
        <v>844</v>
      </c>
      <c r="C766" s="70" t="s">
        <v>840</v>
      </c>
      <c r="D766" s="70" t="s">
        <v>841</v>
      </c>
      <c r="E766" s="115" t="s">
        <v>8</v>
      </c>
    </row>
    <row r="767" spans="1:5" x14ac:dyDescent="0.2">
      <c r="A767" s="86">
        <f t="shared" si="16"/>
        <v>765</v>
      </c>
      <c r="B767" s="114" t="s">
        <v>845</v>
      </c>
      <c r="C767" s="70" t="s">
        <v>840</v>
      </c>
      <c r="D767" s="70" t="s">
        <v>841</v>
      </c>
      <c r="E767" s="115" t="s">
        <v>8</v>
      </c>
    </row>
    <row r="768" spans="1:5" x14ac:dyDescent="0.2">
      <c r="A768" s="86">
        <f t="shared" si="16"/>
        <v>766</v>
      </c>
      <c r="B768" s="114" t="s">
        <v>846</v>
      </c>
      <c r="C768" s="70" t="s">
        <v>840</v>
      </c>
      <c r="D768" s="70" t="s">
        <v>841</v>
      </c>
      <c r="E768" s="115" t="s">
        <v>8</v>
      </c>
    </row>
    <row r="769" spans="1:5" x14ac:dyDescent="0.2">
      <c r="A769" s="86">
        <f t="shared" si="16"/>
        <v>767</v>
      </c>
      <c r="B769" s="114" t="s">
        <v>847</v>
      </c>
      <c r="C769" s="70" t="s">
        <v>840</v>
      </c>
      <c r="D769" s="70" t="s">
        <v>841</v>
      </c>
      <c r="E769" s="115" t="s">
        <v>8</v>
      </c>
    </row>
    <row r="770" spans="1:5" x14ac:dyDescent="0.2">
      <c r="A770" s="86">
        <f t="shared" si="16"/>
        <v>768</v>
      </c>
      <c r="B770" s="114" t="s">
        <v>848</v>
      </c>
      <c r="C770" s="70" t="s">
        <v>840</v>
      </c>
      <c r="D770" s="70" t="s">
        <v>841</v>
      </c>
      <c r="E770" s="115" t="s">
        <v>8</v>
      </c>
    </row>
    <row r="771" spans="1:5" x14ac:dyDescent="0.2">
      <c r="A771" s="86">
        <f t="shared" si="16"/>
        <v>769</v>
      </c>
      <c r="B771" s="114" t="s">
        <v>849</v>
      </c>
      <c r="C771" s="70" t="s">
        <v>840</v>
      </c>
      <c r="D771" s="70" t="s">
        <v>841</v>
      </c>
      <c r="E771" s="115" t="s">
        <v>8</v>
      </c>
    </row>
    <row r="772" spans="1:5" x14ac:dyDescent="0.2">
      <c r="A772" s="86">
        <f t="shared" ref="A772:A836" si="17">A771+1</f>
        <v>770</v>
      </c>
      <c r="B772" s="114" t="s">
        <v>850</v>
      </c>
      <c r="C772" s="70" t="s">
        <v>840</v>
      </c>
      <c r="D772" s="70" t="s">
        <v>841</v>
      </c>
      <c r="E772" s="115" t="s">
        <v>8</v>
      </c>
    </row>
    <row r="773" spans="1:5" x14ac:dyDescent="0.2">
      <c r="A773" s="86">
        <f t="shared" si="17"/>
        <v>771</v>
      </c>
      <c r="B773" s="114" t="s">
        <v>851</v>
      </c>
      <c r="C773" s="70" t="s">
        <v>840</v>
      </c>
      <c r="D773" s="70" t="s">
        <v>841</v>
      </c>
      <c r="E773" s="115" t="s">
        <v>8</v>
      </c>
    </row>
    <row r="774" spans="1:5" x14ac:dyDescent="0.2">
      <c r="A774" s="86">
        <f t="shared" si="17"/>
        <v>772</v>
      </c>
      <c r="B774" s="114" t="s">
        <v>852</v>
      </c>
      <c r="C774" s="70" t="s">
        <v>840</v>
      </c>
      <c r="D774" s="70" t="s">
        <v>841</v>
      </c>
      <c r="E774" s="115" t="s">
        <v>8</v>
      </c>
    </row>
    <row r="775" spans="1:5" x14ac:dyDescent="0.2">
      <c r="A775" s="86">
        <f t="shared" si="17"/>
        <v>773</v>
      </c>
      <c r="B775" s="114" t="s">
        <v>853</v>
      </c>
      <c r="C775" s="70" t="s">
        <v>854</v>
      </c>
      <c r="D775" s="70" t="s">
        <v>855</v>
      </c>
      <c r="E775" s="115" t="s">
        <v>8</v>
      </c>
    </row>
    <row r="776" spans="1:5" x14ac:dyDescent="0.2">
      <c r="A776" s="86">
        <f t="shared" si="17"/>
        <v>774</v>
      </c>
      <c r="B776" s="114" t="s">
        <v>856</v>
      </c>
      <c r="C776" s="70" t="s">
        <v>854</v>
      </c>
      <c r="D776" s="70" t="s">
        <v>855</v>
      </c>
      <c r="E776" s="115" t="s">
        <v>8</v>
      </c>
    </row>
    <row r="777" spans="1:5" x14ac:dyDescent="0.2">
      <c r="A777" s="86">
        <f t="shared" si="17"/>
        <v>775</v>
      </c>
      <c r="B777" s="114" t="s">
        <v>857</v>
      </c>
      <c r="C777" s="70" t="s">
        <v>854</v>
      </c>
      <c r="D777" s="70" t="s">
        <v>855</v>
      </c>
      <c r="E777" s="115" t="s">
        <v>8</v>
      </c>
    </row>
    <row r="778" spans="1:5" x14ac:dyDescent="0.2">
      <c r="A778" s="86">
        <f t="shared" si="17"/>
        <v>776</v>
      </c>
      <c r="B778" s="114" t="s">
        <v>858</v>
      </c>
      <c r="C778" s="70" t="s">
        <v>854</v>
      </c>
      <c r="D778" s="70" t="s">
        <v>855</v>
      </c>
      <c r="E778" s="115" t="s">
        <v>8</v>
      </c>
    </row>
    <row r="779" spans="1:5" x14ac:dyDescent="0.2">
      <c r="A779" s="86">
        <f t="shared" si="17"/>
        <v>777</v>
      </c>
      <c r="B779" s="114" t="s">
        <v>859</v>
      </c>
      <c r="C779" s="70" t="s">
        <v>854</v>
      </c>
      <c r="D779" s="70" t="s">
        <v>855</v>
      </c>
      <c r="E779" s="115" t="s">
        <v>8</v>
      </c>
    </row>
    <row r="780" spans="1:5" x14ac:dyDescent="0.2">
      <c r="A780" s="86">
        <f t="shared" si="17"/>
        <v>778</v>
      </c>
      <c r="B780" s="114" t="s">
        <v>860</v>
      </c>
      <c r="C780" s="70" t="s">
        <v>854</v>
      </c>
      <c r="D780" s="70" t="s">
        <v>855</v>
      </c>
      <c r="E780" s="115" t="s">
        <v>8</v>
      </c>
    </row>
    <row r="781" spans="1:5" x14ac:dyDescent="0.2">
      <c r="A781" s="86">
        <f t="shared" si="17"/>
        <v>779</v>
      </c>
      <c r="B781" s="114" t="s">
        <v>861</v>
      </c>
      <c r="C781" s="70" t="s">
        <v>854</v>
      </c>
      <c r="D781" s="70" t="s">
        <v>855</v>
      </c>
      <c r="E781" s="115" t="s">
        <v>8</v>
      </c>
    </row>
    <row r="782" spans="1:5" x14ac:dyDescent="0.2">
      <c r="A782" s="86">
        <f t="shared" si="17"/>
        <v>780</v>
      </c>
      <c r="B782" s="114" t="s">
        <v>862</v>
      </c>
      <c r="C782" s="70" t="s">
        <v>863</v>
      </c>
      <c r="D782" s="70" t="s">
        <v>864</v>
      </c>
      <c r="E782" s="115" t="s">
        <v>8</v>
      </c>
    </row>
    <row r="783" spans="1:5" x14ac:dyDescent="0.2">
      <c r="A783" s="86">
        <f t="shared" si="17"/>
        <v>781</v>
      </c>
      <c r="B783" s="114" t="s">
        <v>865</v>
      </c>
      <c r="C783" s="70" t="s">
        <v>863</v>
      </c>
      <c r="D783" s="70" t="s">
        <v>864</v>
      </c>
      <c r="E783" s="115" t="s">
        <v>8</v>
      </c>
    </row>
    <row r="784" spans="1:5" x14ac:dyDescent="0.2">
      <c r="A784" s="86">
        <f t="shared" si="17"/>
        <v>782</v>
      </c>
      <c r="B784" s="114" t="s">
        <v>866</v>
      </c>
      <c r="C784" s="70" t="s">
        <v>863</v>
      </c>
      <c r="D784" s="70" t="s">
        <v>864</v>
      </c>
      <c r="E784" s="115" t="s">
        <v>8</v>
      </c>
    </row>
    <row r="785" spans="1:5" x14ac:dyDescent="0.2">
      <c r="A785" s="86">
        <f t="shared" si="17"/>
        <v>783</v>
      </c>
      <c r="B785" s="114" t="s">
        <v>867</v>
      </c>
      <c r="C785" s="70" t="s">
        <v>863</v>
      </c>
      <c r="D785" s="70" t="s">
        <v>864</v>
      </c>
      <c r="E785" s="115" t="s">
        <v>8</v>
      </c>
    </row>
    <row r="786" spans="1:5" x14ac:dyDescent="0.2">
      <c r="A786" s="86">
        <f t="shared" si="17"/>
        <v>784</v>
      </c>
      <c r="B786" s="114" t="s">
        <v>868</v>
      </c>
      <c r="C786" s="70" t="s">
        <v>863</v>
      </c>
      <c r="D786" s="70" t="s">
        <v>864</v>
      </c>
      <c r="E786" s="115" t="s">
        <v>8</v>
      </c>
    </row>
    <row r="787" spans="1:5" x14ac:dyDescent="0.2">
      <c r="A787" s="86">
        <f t="shared" si="17"/>
        <v>785</v>
      </c>
      <c r="B787" s="114" t="s">
        <v>869</v>
      </c>
      <c r="C787" s="70" t="s">
        <v>863</v>
      </c>
      <c r="D787" s="70" t="s">
        <v>864</v>
      </c>
      <c r="E787" s="115" t="s">
        <v>8</v>
      </c>
    </row>
    <row r="788" spans="1:5" x14ac:dyDescent="0.2">
      <c r="A788" s="86">
        <f t="shared" si="17"/>
        <v>786</v>
      </c>
      <c r="B788" s="114" t="s">
        <v>870</v>
      </c>
      <c r="C788" s="70" t="s">
        <v>863</v>
      </c>
      <c r="D788" s="70" t="s">
        <v>864</v>
      </c>
      <c r="E788" s="115" t="s">
        <v>8</v>
      </c>
    </row>
    <row r="789" spans="1:5" x14ac:dyDescent="0.2">
      <c r="A789" s="86">
        <f t="shared" si="17"/>
        <v>787</v>
      </c>
      <c r="B789" s="114" t="s">
        <v>871</v>
      </c>
      <c r="C789" s="70" t="s">
        <v>863</v>
      </c>
      <c r="D789" s="70" t="s">
        <v>864</v>
      </c>
      <c r="E789" s="115" t="s">
        <v>8</v>
      </c>
    </row>
    <row r="790" spans="1:5" x14ac:dyDescent="0.2">
      <c r="A790" s="86">
        <f t="shared" si="17"/>
        <v>788</v>
      </c>
      <c r="B790" s="114" t="s">
        <v>872</v>
      </c>
      <c r="C790" s="70" t="s">
        <v>873</v>
      </c>
      <c r="D790" s="70" t="s">
        <v>874</v>
      </c>
      <c r="E790" s="115" t="s">
        <v>8</v>
      </c>
    </row>
    <row r="791" spans="1:5" x14ac:dyDescent="0.2">
      <c r="A791" s="86">
        <f t="shared" si="17"/>
        <v>789</v>
      </c>
      <c r="B791" s="114" t="s">
        <v>1245</v>
      </c>
      <c r="C791" s="70" t="s">
        <v>873</v>
      </c>
      <c r="D791" s="70" t="s">
        <v>874</v>
      </c>
      <c r="E791" s="115" t="s">
        <v>8</v>
      </c>
    </row>
    <row r="792" spans="1:5" x14ac:dyDescent="0.2">
      <c r="A792" s="86">
        <f t="shared" si="17"/>
        <v>790</v>
      </c>
      <c r="B792" s="114" t="s">
        <v>875</v>
      </c>
      <c r="C792" s="70" t="s">
        <v>873</v>
      </c>
      <c r="D792" s="70" t="s">
        <v>874</v>
      </c>
      <c r="E792" s="115" t="s">
        <v>8</v>
      </c>
    </row>
    <row r="793" spans="1:5" x14ac:dyDescent="0.2">
      <c r="A793" s="86">
        <f t="shared" si="17"/>
        <v>791</v>
      </c>
      <c r="B793" s="114" t="s">
        <v>876</v>
      </c>
      <c r="C793" s="70" t="s">
        <v>873</v>
      </c>
      <c r="D793" s="70" t="s">
        <v>874</v>
      </c>
      <c r="E793" s="115" t="s">
        <v>8</v>
      </c>
    </row>
    <row r="794" spans="1:5" x14ac:dyDescent="0.2">
      <c r="A794" s="86">
        <f t="shared" si="17"/>
        <v>792</v>
      </c>
      <c r="B794" s="114" t="s">
        <v>877</v>
      </c>
      <c r="C794" s="70" t="s">
        <v>873</v>
      </c>
      <c r="D794" s="70" t="s">
        <v>874</v>
      </c>
      <c r="E794" s="115" t="s">
        <v>8</v>
      </c>
    </row>
    <row r="795" spans="1:5" x14ac:dyDescent="0.2">
      <c r="A795" s="86">
        <f t="shared" si="17"/>
        <v>793</v>
      </c>
      <c r="B795" s="114" t="s">
        <v>878</v>
      </c>
      <c r="C795" s="70" t="s">
        <v>873</v>
      </c>
      <c r="D795" s="70" t="s">
        <v>874</v>
      </c>
      <c r="E795" s="115" t="s">
        <v>8</v>
      </c>
    </row>
    <row r="796" spans="1:5" x14ac:dyDescent="0.2">
      <c r="A796" s="86">
        <f t="shared" si="17"/>
        <v>794</v>
      </c>
      <c r="B796" s="114" t="s">
        <v>879</v>
      </c>
      <c r="C796" s="70" t="s">
        <v>873</v>
      </c>
      <c r="D796" s="70" t="s">
        <v>874</v>
      </c>
      <c r="E796" s="115" t="s">
        <v>8</v>
      </c>
    </row>
    <row r="797" spans="1:5" x14ac:dyDescent="0.2">
      <c r="A797" s="86">
        <f t="shared" si="17"/>
        <v>795</v>
      </c>
      <c r="B797" s="114" t="s">
        <v>880</v>
      </c>
      <c r="C797" s="70" t="s">
        <v>873</v>
      </c>
      <c r="D797" s="70" t="s">
        <v>874</v>
      </c>
      <c r="E797" s="115" t="s">
        <v>8</v>
      </c>
    </row>
    <row r="798" spans="1:5" x14ac:dyDescent="0.2">
      <c r="A798" s="86">
        <f t="shared" si="17"/>
        <v>796</v>
      </c>
      <c r="B798" s="114" t="s">
        <v>881</v>
      </c>
      <c r="C798" s="70" t="s">
        <v>873</v>
      </c>
      <c r="D798" s="70" t="s">
        <v>874</v>
      </c>
      <c r="E798" s="115" t="s">
        <v>8</v>
      </c>
    </row>
    <row r="799" spans="1:5" x14ac:dyDescent="0.2">
      <c r="A799" s="86">
        <f t="shared" si="17"/>
        <v>797</v>
      </c>
      <c r="B799" s="114" t="s">
        <v>882</v>
      </c>
      <c r="C799" s="70" t="s">
        <v>873</v>
      </c>
      <c r="D799" s="70" t="s">
        <v>874</v>
      </c>
      <c r="E799" s="115" t="s">
        <v>8</v>
      </c>
    </row>
    <row r="800" spans="1:5" x14ac:dyDescent="0.2">
      <c r="A800" s="86">
        <f t="shared" si="17"/>
        <v>798</v>
      </c>
      <c r="B800" s="114" t="s">
        <v>883</v>
      </c>
      <c r="C800" s="70" t="s">
        <v>873</v>
      </c>
      <c r="D800" s="70" t="s">
        <v>874</v>
      </c>
      <c r="E800" s="115" t="s">
        <v>8</v>
      </c>
    </row>
    <row r="801" spans="1:5" x14ac:dyDescent="0.2">
      <c r="A801" s="86">
        <f t="shared" si="17"/>
        <v>799</v>
      </c>
      <c r="B801" s="114" t="s">
        <v>884</v>
      </c>
      <c r="C801" s="70" t="s">
        <v>873</v>
      </c>
      <c r="D801" s="70" t="s">
        <v>874</v>
      </c>
      <c r="E801" s="115" t="s">
        <v>8</v>
      </c>
    </row>
    <row r="802" spans="1:5" x14ac:dyDescent="0.2">
      <c r="A802" s="86">
        <f t="shared" si="17"/>
        <v>800</v>
      </c>
      <c r="B802" s="114" t="s">
        <v>885</v>
      </c>
      <c r="C802" s="70" t="s">
        <v>886</v>
      </c>
      <c r="D802" s="70" t="s">
        <v>887</v>
      </c>
      <c r="E802" s="115" t="s">
        <v>8</v>
      </c>
    </row>
    <row r="803" spans="1:5" x14ac:dyDescent="0.2">
      <c r="A803" s="86">
        <f t="shared" si="17"/>
        <v>801</v>
      </c>
      <c r="B803" s="114" t="s">
        <v>888</v>
      </c>
      <c r="C803" s="70" t="s">
        <v>886</v>
      </c>
      <c r="D803" s="70" t="s">
        <v>887</v>
      </c>
      <c r="E803" s="115" t="s">
        <v>8</v>
      </c>
    </row>
    <row r="804" spans="1:5" x14ac:dyDescent="0.2">
      <c r="A804" s="86">
        <f t="shared" si="17"/>
        <v>802</v>
      </c>
      <c r="B804" s="114" t="s">
        <v>889</v>
      </c>
      <c r="C804" s="70" t="s">
        <v>886</v>
      </c>
      <c r="D804" s="70" t="s">
        <v>887</v>
      </c>
      <c r="E804" s="115" t="s">
        <v>8</v>
      </c>
    </row>
    <row r="805" spans="1:5" x14ac:dyDescent="0.2">
      <c r="A805" s="86">
        <f t="shared" si="17"/>
        <v>803</v>
      </c>
      <c r="B805" s="114" t="s">
        <v>890</v>
      </c>
      <c r="C805" s="70" t="s">
        <v>886</v>
      </c>
      <c r="D805" s="70" t="s">
        <v>887</v>
      </c>
      <c r="E805" s="115" t="s">
        <v>8</v>
      </c>
    </row>
    <row r="806" spans="1:5" x14ac:dyDescent="0.2">
      <c r="A806" s="86">
        <f t="shared" si="17"/>
        <v>804</v>
      </c>
      <c r="B806" s="114" t="s">
        <v>891</v>
      </c>
      <c r="C806" s="70" t="s">
        <v>886</v>
      </c>
      <c r="D806" s="70" t="s">
        <v>887</v>
      </c>
      <c r="E806" s="115" t="s">
        <v>8</v>
      </c>
    </row>
    <row r="807" spans="1:5" x14ac:dyDescent="0.2">
      <c r="A807" s="86">
        <f t="shared" si="17"/>
        <v>805</v>
      </c>
      <c r="B807" s="114" t="s">
        <v>892</v>
      </c>
      <c r="C807" s="70" t="s">
        <v>886</v>
      </c>
      <c r="D807" s="70" t="s">
        <v>887</v>
      </c>
      <c r="E807" s="115" t="s">
        <v>8</v>
      </c>
    </row>
    <row r="808" spans="1:5" x14ac:dyDescent="0.2">
      <c r="A808" s="86">
        <f t="shared" si="17"/>
        <v>806</v>
      </c>
      <c r="B808" s="114" t="s">
        <v>893</v>
      </c>
      <c r="C808" s="70" t="s">
        <v>886</v>
      </c>
      <c r="D808" s="70" t="s">
        <v>887</v>
      </c>
      <c r="E808" s="115" t="s">
        <v>8</v>
      </c>
    </row>
    <row r="809" spans="1:5" x14ac:dyDescent="0.2">
      <c r="A809" s="86">
        <f t="shared" si="17"/>
        <v>807</v>
      </c>
      <c r="B809" s="114" t="s">
        <v>894</v>
      </c>
      <c r="C809" s="70" t="s">
        <v>886</v>
      </c>
      <c r="D809" s="70" t="s">
        <v>887</v>
      </c>
      <c r="E809" s="115" t="s">
        <v>8</v>
      </c>
    </row>
    <row r="810" spans="1:5" x14ac:dyDescent="0.2">
      <c r="A810" s="86">
        <f t="shared" si="17"/>
        <v>808</v>
      </c>
      <c r="B810" s="114" t="s">
        <v>895</v>
      </c>
      <c r="C810" s="70" t="s">
        <v>886</v>
      </c>
      <c r="D810" s="70" t="s">
        <v>887</v>
      </c>
      <c r="E810" s="115" t="s">
        <v>8</v>
      </c>
    </row>
    <row r="811" spans="1:5" x14ac:dyDescent="0.2">
      <c r="A811" s="86">
        <f t="shared" si="17"/>
        <v>809</v>
      </c>
      <c r="B811" s="114" t="s">
        <v>896</v>
      </c>
      <c r="C811" s="70" t="s">
        <v>886</v>
      </c>
      <c r="D811" s="70" t="s">
        <v>887</v>
      </c>
      <c r="E811" s="115" t="s">
        <v>8</v>
      </c>
    </row>
    <row r="812" spans="1:5" x14ac:dyDescent="0.2">
      <c r="A812" s="86">
        <f t="shared" si="17"/>
        <v>810</v>
      </c>
      <c r="B812" s="114" t="s">
        <v>897</v>
      </c>
      <c r="C812" s="70" t="s">
        <v>886</v>
      </c>
      <c r="D812" s="70" t="s">
        <v>887</v>
      </c>
      <c r="E812" s="115" t="s">
        <v>8</v>
      </c>
    </row>
    <row r="813" spans="1:5" x14ac:dyDescent="0.2">
      <c r="A813" s="86">
        <f t="shared" si="17"/>
        <v>811</v>
      </c>
      <c r="B813" s="114" t="s">
        <v>898</v>
      </c>
      <c r="C813" s="70" t="s">
        <v>886</v>
      </c>
      <c r="D813" s="70" t="s">
        <v>887</v>
      </c>
      <c r="E813" s="115" t="s">
        <v>8</v>
      </c>
    </row>
    <row r="814" spans="1:5" x14ac:dyDescent="0.2">
      <c r="A814" s="86">
        <f t="shared" si="17"/>
        <v>812</v>
      </c>
      <c r="B814" s="114" t="s">
        <v>899</v>
      </c>
      <c r="C814" s="70" t="s">
        <v>886</v>
      </c>
      <c r="D814" s="70" t="s">
        <v>887</v>
      </c>
      <c r="E814" s="115" t="s">
        <v>8</v>
      </c>
    </row>
    <row r="815" spans="1:5" x14ac:dyDescent="0.2">
      <c r="A815" s="86">
        <f t="shared" si="17"/>
        <v>813</v>
      </c>
      <c r="B815" s="114" t="s">
        <v>900</v>
      </c>
      <c r="C815" s="70" t="s">
        <v>886</v>
      </c>
      <c r="D815" s="70" t="s">
        <v>887</v>
      </c>
      <c r="E815" s="115" t="s">
        <v>8</v>
      </c>
    </row>
    <row r="816" spans="1:5" x14ac:dyDescent="0.2">
      <c r="A816" s="86">
        <f t="shared" si="17"/>
        <v>814</v>
      </c>
      <c r="B816" s="114" t="s">
        <v>901</v>
      </c>
      <c r="C816" s="70" t="s">
        <v>754</v>
      </c>
      <c r="D816" s="70" t="s">
        <v>755</v>
      </c>
      <c r="E816" s="115" t="s">
        <v>5</v>
      </c>
    </row>
    <row r="817" spans="1:5" x14ac:dyDescent="0.2">
      <c r="A817" s="86">
        <f t="shared" si="17"/>
        <v>815</v>
      </c>
      <c r="B817" s="114" t="s">
        <v>902</v>
      </c>
      <c r="C817" s="70" t="s">
        <v>903</v>
      </c>
      <c r="D817" s="70" t="s">
        <v>904</v>
      </c>
      <c r="E817" s="115" t="s">
        <v>8</v>
      </c>
    </row>
    <row r="818" spans="1:5" x14ac:dyDescent="0.2">
      <c r="A818" s="86">
        <f t="shared" si="17"/>
        <v>816</v>
      </c>
      <c r="B818" s="114" t="s">
        <v>905</v>
      </c>
      <c r="C818" s="70" t="s">
        <v>903</v>
      </c>
      <c r="D818" s="70" t="s">
        <v>904</v>
      </c>
      <c r="E818" s="115" t="s">
        <v>8</v>
      </c>
    </row>
    <row r="819" spans="1:5" x14ac:dyDescent="0.2">
      <c r="A819" s="86">
        <f t="shared" si="17"/>
        <v>817</v>
      </c>
      <c r="B819" s="114" t="s">
        <v>906</v>
      </c>
      <c r="C819" s="70" t="s">
        <v>903</v>
      </c>
      <c r="D819" s="70" t="s">
        <v>904</v>
      </c>
      <c r="E819" s="115" t="s">
        <v>8</v>
      </c>
    </row>
    <row r="820" spans="1:5" x14ac:dyDescent="0.2">
      <c r="A820" s="86">
        <f t="shared" si="17"/>
        <v>818</v>
      </c>
      <c r="B820" s="114" t="s">
        <v>907</v>
      </c>
      <c r="C820" s="70" t="s">
        <v>903</v>
      </c>
      <c r="D820" s="70" t="s">
        <v>904</v>
      </c>
      <c r="E820" s="115" t="s">
        <v>8</v>
      </c>
    </row>
    <row r="821" spans="1:5" x14ac:dyDescent="0.2">
      <c r="A821" s="86">
        <f t="shared" si="17"/>
        <v>819</v>
      </c>
      <c r="B821" s="114" t="s">
        <v>908</v>
      </c>
      <c r="C821" s="70" t="s">
        <v>903</v>
      </c>
      <c r="D821" s="70" t="s">
        <v>904</v>
      </c>
      <c r="E821" s="115" t="s">
        <v>8</v>
      </c>
    </row>
    <row r="822" spans="1:5" x14ac:dyDescent="0.2">
      <c r="A822" s="86">
        <f t="shared" si="17"/>
        <v>820</v>
      </c>
      <c r="B822" s="114" t="s">
        <v>909</v>
      </c>
      <c r="C822" s="70" t="s">
        <v>903</v>
      </c>
      <c r="D822" s="70" t="s">
        <v>904</v>
      </c>
      <c r="E822" s="115" t="s">
        <v>8</v>
      </c>
    </row>
    <row r="823" spans="1:5" x14ac:dyDescent="0.2">
      <c r="A823" s="86">
        <f t="shared" si="17"/>
        <v>821</v>
      </c>
      <c r="B823" s="114" t="s">
        <v>910</v>
      </c>
      <c r="C823" s="70" t="s">
        <v>903</v>
      </c>
      <c r="D823" s="70" t="s">
        <v>904</v>
      </c>
      <c r="E823" s="115" t="s">
        <v>8</v>
      </c>
    </row>
    <row r="824" spans="1:5" x14ac:dyDescent="0.2">
      <c r="A824" s="86">
        <f t="shared" si="17"/>
        <v>822</v>
      </c>
      <c r="B824" s="114" t="s">
        <v>911</v>
      </c>
      <c r="C824" s="70" t="s">
        <v>903</v>
      </c>
      <c r="D824" s="70" t="s">
        <v>904</v>
      </c>
      <c r="E824" s="115" t="s">
        <v>8</v>
      </c>
    </row>
    <row r="825" spans="1:5" x14ac:dyDescent="0.2">
      <c r="A825" s="86">
        <f t="shared" si="17"/>
        <v>823</v>
      </c>
      <c r="B825" s="114" t="s">
        <v>912</v>
      </c>
      <c r="C825" s="70" t="s">
        <v>913</v>
      </c>
      <c r="D825" s="70" t="s">
        <v>914</v>
      </c>
      <c r="E825" s="115" t="s">
        <v>78</v>
      </c>
    </row>
    <row r="826" spans="1:5" x14ac:dyDescent="0.2">
      <c r="A826" s="86">
        <f t="shared" si="17"/>
        <v>824</v>
      </c>
      <c r="B826" s="114" t="s">
        <v>915</v>
      </c>
      <c r="C826" s="70" t="s">
        <v>913</v>
      </c>
      <c r="D826" s="70" t="s">
        <v>914</v>
      </c>
      <c r="E826" s="115" t="s">
        <v>78</v>
      </c>
    </row>
    <row r="827" spans="1:5" x14ac:dyDescent="0.2">
      <c r="A827" s="86">
        <f t="shared" si="17"/>
        <v>825</v>
      </c>
      <c r="B827" s="114" t="s">
        <v>916</v>
      </c>
      <c r="C827" s="70" t="s">
        <v>913</v>
      </c>
      <c r="D827" s="70" t="s">
        <v>914</v>
      </c>
      <c r="E827" s="115" t="s">
        <v>78</v>
      </c>
    </row>
    <row r="828" spans="1:5" x14ac:dyDescent="0.2">
      <c r="A828" s="86">
        <f t="shared" si="17"/>
        <v>826</v>
      </c>
      <c r="B828" s="114" t="s">
        <v>917</v>
      </c>
      <c r="C828" s="70" t="s">
        <v>913</v>
      </c>
      <c r="D828" s="70" t="s">
        <v>914</v>
      </c>
      <c r="E828" s="115" t="s">
        <v>78</v>
      </c>
    </row>
    <row r="829" spans="1:5" x14ac:dyDescent="0.2">
      <c r="A829" s="86">
        <f t="shared" si="17"/>
        <v>827</v>
      </c>
      <c r="B829" s="114" t="s">
        <v>918</v>
      </c>
      <c r="C829" s="70" t="s">
        <v>913</v>
      </c>
      <c r="D829" s="70" t="s">
        <v>914</v>
      </c>
      <c r="E829" s="115" t="s">
        <v>78</v>
      </c>
    </row>
    <row r="830" spans="1:5" x14ac:dyDescent="0.2">
      <c r="A830" s="86">
        <f t="shared" si="17"/>
        <v>828</v>
      </c>
      <c r="B830" s="114" t="s">
        <v>919</v>
      </c>
      <c r="C830" s="70" t="s">
        <v>913</v>
      </c>
      <c r="D830" s="70" t="s">
        <v>914</v>
      </c>
      <c r="E830" s="115" t="s">
        <v>78</v>
      </c>
    </row>
    <row r="831" spans="1:5" x14ac:dyDescent="0.2">
      <c r="A831" s="86">
        <f t="shared" si="17"/>
        <v>829</v>
      </c>
      <c r="B831" s="114" t="s">
        <v>920</v>
      </c>
      <c r="C831" s="70" t="s">
        <v>913</v>
      </c>
      <c r="D831" s="70" t="s">
        <v>914</v>
      </c>
      <c r="E831" s="115" t="s">
        <v>78</v>
      </c>
    </row>
    <row r="832" spans="1:5" x14ac:dyDescent="0.2">
      <c r="A832" s="86">
        <f t="shared" si="17"/>
        <v>830</v>
      </c>
      <c r="B832" s="114" t="s">
        <v>921</v>
      </c>
      <c r="C832" s="70" t="s">
        <v>913</v>
      </c>
      <c r="D832" s="70" t="s">
        <v>914</v>
      </c>
      <c r="E832" s="115" t="s">
        <v>78</v>
      </c>
    </row>
    <row r="833" spans="1:5" x14ac:dyDescent="0.2">
      <c r="A833" s="86">
        <f t="shared" si="17"/>
        <v>831</v>
      </c>
      <c r="B833" s="114" t="s">
        <v>922</v>
      </c>
      <c r="C833" s="70" t="s">
        <v>913</v>
      </c>
      <c r="D833" s="70" t="s">
        <v>914</v>
      </c>
      <c r="E833" s="115" t="s">
        <v>78</v>
      </c>
    </row>
    <row r="834" spans="1:5" x14ac:dyDescent="0.2">
      <c r="A834" s="86">
        <f t="shared" si="17"/>
        <v>832</v>
      </c>
      <c r="B834" s="114" t="s">
        <v>923</v>
      </c>
      <c r="C834" s="70" t="s">
        <v>913</v>
      </c>
      <c r="D834" s="70" t="s">
        <v>914</v>
      </c>
      <c r="E834" s="115" t="s">
        <v>5</v>
      </c>
    </row>
    <row r="835" spans="1:5" x14ac:dyDescent="0.2">
      <c r="A835" s="86">
        <f t="shared" si="17"/>
        <v>833</v>
      </c>
      <c r="B835" s="114" t="s">
        <v>924</v>
      </c>
      <c r="C835" s="70" t="s">
        <v>913</v>
      </c>
      <c r="D835" s="70" t="s">
        <v>914</v>
      </c>
      <c r="E835" s="115" t="s">
        <v>5</v>
      </c>
    </row>
    <row r="836" spans="1:5" x14ac:dyDescent="0.2">
      <c r="A836" s="86">
        <f t="shared" si="17"/>
        <v>834</v>
      </c>
      <c r="B836" s="114" t="s">
        <v>925</v>
      </c>
      <c r="C836" s="70" t="s">
        <v>913</v>
      </c>
      <c r="D836" s="70" t="s">
        <v>914</v>
      </c>
      <c r="E836" s="115" t="s">
        <v>5</v>
      </c>
    </row>
    <row r="837" spans="1:5" x14ac:dyDescent="0.2">
      <c r="A837" s="86">
        <f t="shared" ref="A837:A900" si="18">A836+1</f>
        <v>835</v>
      </c>
      <c r="B837" s="114" t="s">
        <v>926</v>
      </c>
      <c r="C837" s="70" t="s">
        <v>913</v>
      </c>
      <c r="D837" s="70" t="s">
        <v>914</v>
      </c>
      <c r="E837" s="115" t="s">
        <v>5</v>
      </c>
    </row>
    <row r="838" spans="1:5" x14ac:dyDescent="0.2">
      <c r="A838" s="86">
        <f t="shared" si="18"/>
        <v>836</v>
      </c>
      <c r="B838" s="114" t="s">
        <v>927</v>
      </c>
      <c r="C838" s="70" t="s">
        <v>913</v>
      </c>
      <c r="D838" s="70" t="s">
        <v>914</v>
      </c>
      <c r="E838" s="115" t="s">
        <v>5</v>
      </c>
    </row>
    <row r="839" spans="1:5" x14ac:dyDescent="0.2">
      <c r="A839" s="86">
        <f t="shared" si="18"/>
        <v>837</v>
      </c>
      <c r="B839" s="114" t="s">
        <v>928</v>
      </c>
      <c r="C839" s="70" t="s">
        <v>913</v>
      </c>
      <c r="D839" s="70" t="s">
        <v>914</v>
      </c>
      <c r="E839" s="115" t="s">
        <v>5</v>
      </c>
    </row>
    <row r="840" spans="1:5" x14ac:dyDescent="0.2">
      <c r="A840" s="86">
        <f t="shared" si="18"/>
        <v>838</v>
      </c>
      <c r="B840" s="114" t="s">
        <v>929</v>
      </c>
      <c r="C840" s="70" t="s">
        <v>913</v>
      </c>
      <c r="D840" s="70" t="s">
        <v>914</v>
      </c>
      <c r="E840" s="115" t="s">
        <v>78</v>
      </c>
    </row>
    <row r="841" spans="1:5" x14ac:dyDescent="0.2">
      <c r="A841" s="86">
        <f t="shared" si="18"/>
        <v>839</v>
      </c>
      <c r="B841" s="114" t="s">
        <v>930</v>
      </c>
      <c r="C841" s="70" t="s">
        <v>913</v>
      </c>
      <c r="D841" s="70" t="s">
        <v>914</v>
      </c>
      <c r="E841" s="115" t="s">
        <v>5</v>
      </c>
    </row>
    <row r="842" spans="1:5" x14ac:dyDescent="0.2">
      <c r="A842" s="86">
        <f t="shared" si="18"/>
        <v>840</v>
      </c>
      <c r="B842" s="114" t="s">
        <v>931</v>
      </c>
      <c r="C842" s="70" t="s">
        <v>913</v>
      </c>
      <c r="D842" s="70" t="s">
        <v>914</v>
      </c>
      <c r="E842" s="115" t="s">
        <v>5</v>
      </c>
    </row>
    <row r="843" spans="1:5" x14ac:dyDescent="0.2">
      <c r="A843" s="86">
        <f t="shared" si="18"/>
        <v>841</v>
      </c>
      <c r="B843" s="114" t="s">
        <v>932</v>
      </c>
      <c r="C843" s="70" t="s">
        <v>913</v>
      </c>
      <c r="D843" s="70" t="s">
        <v>914</v>
      </c>
      <c r="E843" s="115" t="s">
        <v>78</v>
      </c>
    </row>
    <row r="844" spans="1:5" x14ac:dyDescent="0.2">
      <c r="A844" s="86">
        <f t="shared" si="18"/>
        <v>842</v>
      </c>
      <c r="B844" s="114" t="s">
        <v>933</v>
      </c>
      <c r="C844" s="70" t="s">
        <v>913</v>
      </c>
      <c r="D844" s="70" t="s">
        <v>914</v>
      </c>
      <c r="E844" s="115" t="s">
        <v>78</v>
      </c>
    </row>
    <row r="845" spans="1:5" x14ac:dyDescent="0.2">
      <c r="A845" s="86">
        <f t="shared" si="18"/>
        <v>843</v>
      </c>
      <c r="B845" s="114" t="s">
        <v>934</v>
      </c>
      <c r="C845" s="70" t="s">
        <v>913</v>
      </c>
      <c r="D845" s="70" t="s">
        <v>914</v>
      </c>
      <c r="E845" s="115" t="s">
        <v>78</v>
      </c>
    </row>
    <row r="846" spans="1:5" x14ac:dyDescent="0.2">
      <c r="A846" s="86">
        <f t="shared" si="18"/>
        <v>844</v>
      </c>
      <c r="B846" s="114" t="s">
        <v>935</v>
      </c>
      <c r="C846" s="70" t="s">
        <v>913</v>
      </c>
      <c r="D846" s="70" t="s">
        <v>914</v>
      </c>
      <c r="E846" s="115" t="s">
        <v>8</v>
      </c>
    </row>
    <row r="847" spans="1:5" x14ac:dyDescent="0.2">
      <c r="A847" s="86">
        <f t="shared" si="18"/>
        <v>845</v>
      </c>
      <c r="B847" s="114" t="s">
        <v>936</v>
      </c>
      <c r="C847" s="70" t="s">
        <v>913</v>
      </c>
      <c r="D847" s="70" t="s">
        <v>914</v>
      </c>
      <c r="E847" s="115" t="s">
        <v>8</v>
      </c>
    </row>
    <row r="848" spans="1:5" x14ac:dyDescent="0.2">
      <c r="A848" s="86">
        <f t="shared" si="18"/>
        <v>846</v>
      </c>
      <c r="B848" s="114" t="s">
        <v>937</v>
      </c>
      <c r="C848" s="70" t="s">
        <v>913</v>
      </c>
      <c r="D848" s="70" t="s">
        <v>914</v>
      </c>
      <c r="E848" s="115" t="s">
        <v>5</v>
      </c>
    </row>
    <row r="849" spans="1:5" x14ac:dyDescent="0.2">
      <c r="A849" s="86">
        <f t="shared" si="18"/>
        <v>847</v>
      </c>
      <c r="B849" s="114" t="s">
        <v>938</v>
      </c>
      <c r="C849" s="70" t="s">
        <v>913</v>
      </c>
      <c r="D849" s="70" t="s">
        <v>914</v>
      </c>
      <c r="E849" s="115" t="s">
        <v>5</v>
      </c>
    </row>
    <row r="850" spans="1:5" x14ac:dyDescent="0.2">
      <c r="A850" s="86">
        <f t="shared" si="18"/>
        <v>848</v>
      </c>
      <c r="B850" s="114" t="s">
        <v>939</v>
      </c>
      <c r="C850" s="70" t="s">
        <v>913</v>
      </c>
      <c r="D850" s="70" t="s">
        <v>914</v>
      </c>
      <c r="E850" s="115" t="s">
        <v>5</v>
      </c>
    </row>
    <row r="851" spans="1:5" x14ac:dyDescent="0.2">
      <c r="A851" s="86">
        <f t="shared" si="18"/>
        <v>849</v>
      </c>
      <c r="B851" s="114" t="s">
        <v>940</v>
      </c>
      <c r="C851" s="70" t="s">
        <v>913</v>
      </c>
      <c r="D851" s="70" t="s">
        <v>914</v>
      </c>
      <c r="E851" s="115" t="s">
        <v>5</v>
      </c>
    </row>
    <row r="852" spans="1:5" x14ac:dyDescent="0.2">
      <c r="A852" s="86">
        <f t="shared" si="18"/>
        <v>850</v>
      </c>
      <c r="B852" s="114" t="s">
        <v>941</v>
      </c>
      <c r="C852" s="70" t="s">
        <v>913</v>
      </c>
      <c r="D852" s="70" t="s">
        <v>914</v>
      </c>
      <c r="E852" s="115" t="s">
        <v>5</v>
      </c>
    </row>
    <row r="853" spans="1:5" x14ac:dyDescent="0.2">
      <c r="A853" s="86">
        <f t="shared" si="18"/>
        <v>851</v>
      </c>
      <c r="B853" s="114" t="s">
        <v>942</v>
      </c>
      <c r="C853" s="70" t="s">
        <v>913</v>
      </c>
      <c r="D853" s="70" t="s">
        <v>914</v>
      </c>
      <c r="E853" s="115" t="s">
        <v>5</v>
      </c>
    </row>
    <row r="854" spans="1:5" x14ac:dyDescent="0.2">
      <c r="A854" s="86">
        <f t="shared" si="18"/>
        <v>852</v>
      </c>
      <c r="B854" s="114" t="s">
        <v>943</v>
      </c>
      <c r="C854" s="70" t="s">
        <v>913</v>
      </c>
      <c r="D854" s="70" t="s">
        <v>914</v>
      </c>
      <c r="E854" s="115" t="s">
        <v>5</v>
      </c>
    </row>
    <row r="855" spans="1:5" x14ac:dyDescent="0.2">
      <c r="A855" s="86">
        <f t="shared" si="18"/>
        <v>853</v>
      </c>
      <c r="B855" s="114" t="s">
        <v>944</v>
      </c>
      <c r="C855" s="70" t="s">
        <v>913</v>
      </c>
      <c r="D855" s="70" t="s">
        <v>914</v>
      </c>
      <c r="E855" s="115" t="s">
        <v>5</v>
      </c>
    </row>
    <row r="856" spans="1:5" x14ac:dyDescent="0.2">
      <c r="A856" s="86">
        <f t="shared" si="18"/>
        <v>854</v>
      </c>
      <c r="B856" s="114" t="s">
        <v>945</v>
      </c>
      <c r="C856" s="70" t="s">
        <v>913</v>
      </c>
      <c r="D856" s="70" t="s">
        <v>914</v>
      </c>
      <c r="E856" s="115" t="s">
        <v>5</v>
      </c>
    </row>
    <row r="857" spans="1:5" x14ac:dyDescent="0.2">
      <c r="A857" s="86">
        <f t="shared" si="18"/>
        <v>855</v>
      </c>
      <c r="B857" s="114" t="s">
        <v>946</v>
      </c>
      <c r="C857" s="70" t="s">
        <v>913</v>
      </c>
      <c r="D857" s="70" t="s">
        <v>914</v>
      </c>
      <c r="E857" s="115" t="s">
        <v>8</v>
      </c>
    </row>
    <row r="858" spans="1:5" x14ac:dyDescent="0.2">
      <c r="A858" s="86">
        <f t="shared" si="18"/>
        <v>856</v>
      </c>
      <c r="B858" s="114" t="s">
        <v>947</v>
      </c>
      <c r="C858" s="70" t="s">
        <v>913</v>
      </c>
      <c r="D858" s="70" t="s">
        <v>914</v>
      </c>
      <c r="E858" s="115" t="s">
        <v>8</v>
      </c>
    </row>
    <row r="859" spans="1:5" x14ac:dyDescent="0.2">
      <c r="A859" s="86">
        <f t="shared" si="18"/>
        <v>857</v>
      </c>
      <c r="B859" s="114" t="s">
        <v>948</v>
      </c>
      <c r="C859" s="70" t="s">
        <v>913</v>
      </c>
      <c r="D859" s="70" t="s">
        <v>914</v>
      </c>
      <c r="E859" s="115" t="s">
        <v>8</v>
      </c>
    </row>
    <row r="860" spans="1:5" x14ac:dyDescent="0.2">
      <c r="A860" s="86">
        <f t="shared" si="18"/>
        <v>858</v>
      </c>
      <c r="B860" s="114" t="s">
        <v>949</v>
      </c>
      <c r="C860" s="70" t="s">
        <v>913</v>
      </c>
      <c r="D860" s="70" t="s">
        <v>914</v>
      </c>
      <c r="E860" s="115" t="s">
        <v>5</v>
      </c>
    </row>
    <row r="861" spans="1:5" x14ac:dyDescent="0.2">
      <c r="A861" s="86">
        <f t="shared" si="18"/>
        <v>859</v>
      </c>
      <c r="B861" s="114" t="s">
        <v>950</v>
      </c>
      <c r="C861" s="70" t="s">
        <v>913</v>
      </c>
      <c r="D861" s="70" t="s">
        <v>914</v>
      </c>
      <c r="E861" s="115" t="s">
        <v>5</v>
      </c>
    </row>
    <row r="862" spans="1:5" x14ac:dyDescent="0.2">
      <c r="A862" s="86">
        <f t="shared" si="18"/>
        <v>860</v>
      </c>
      <c r="B862" s="114" t="s">
        <v>951</v>
      </c>
      <c r="C862" s="70" t="s">
        <v>913</v>
      </c>
      <c r="D862" s="70" t="s">
        <v>914</v>
      </c>
      <c r="E862" s="115" t="s">
        <v>5</v>
      </c>
    </row>
    <row r="863" spans="1:5" x14ac:dyDescent="0.2">
      <c r="A863" s="86">
        <f t="shared" si="18"/>
        <v>861</v>
      </c>
      <c r="B863" s="114" t="s">
        <v>952</v>
      </c>
      <c r="C863" s="70" t="s">
        <v>913</v>
      </c>
      <c r="D863" s="70" t="s">
        <v>914</v>
      </c>
      <c r="E863" s="115" t="s">
        <v>78</v>
      </c>
    </row>
    <row r="864" spans="1:5" x14ac:dyDescent="0.2">
      <c r="A864" s="86">
        <f t="shared" si="18"/>
        <v>862</v>
      </c>
      <c r="B864" s="114" t="s">
        <v>953</v>
      </c>
      <c r="C864" s="70" t="s">
        <v>913</v>
      </c>
      <c r="D864" s="70" t="s">
        <v>914</v>
      </c>
      <c r="E864" s="115" t="s">
        <v>78</v>
      </c>
    </row>
    <row r="865" spans="1:5" x14ac:dyDescent="0.2">
      <c r="A865" s="86">
        <f t="shared" si="18"/>
        <v>863</v>
      </c>
      <c r="B865" s="114" t="s">
        <v>954</v>
      </c>
      <c r="C865" s="70" t="s">
        <v>913</v>
      </c>
      <c r="D865" s="70" t="s">
        <v>914</v>
      </c>
      <c r="E865" s="115" t="s">
        <v>5</v>
      </c>
    </row>
    <row r="866" spans="1:5" x14ac:dyDescent="0.2">
      <c r="A866" s="86">
        <f t="shared" si="18"/>
        <v>864</v>
      </c>
      <c r="B866" s="114" t="s">
        <v>955</v>
      </c>
      <c r="C866" s="70" t="s">
        <v>913</v>
      </c>
      <c r="D866" s="70" t="s">
        <v>914</v>
      </c>
      <c r="E866" s="115" t="s">
        <v>78</v>
      </c>
    </row>
    <row r="867" spans="1:5" x14ac:dyDescent="0.2">
      <c r="A867" s="86">
        <f t="shared" si="18"/>
        <v>865</v>
      </c>
      <c r="B867" s="114" t="s">
        <v>956</v>
      </c>
      <c r="C867" s="70" t="s">
        <v>913</v>
      </c>
      <c r="D867" s="70" t="s">
        <v>914</v>
      </c>
      <c r="E867" s="115" t="s">
        <v>78</v>
      </c>
    </row>
    <row r="868" spans="1:5" x14ac:dyDescent="0.2">
      <c r="A868" s="86">
        <f t="shared" si="18"/>
        <v>866</v>
      </c>
      <c r="B868" s="114" t="s">
        <v>957</v>
      </c>
      <c r="C868" s="70" t="s">
        <v>913</v>
      </c>
      <c r="D868" s="70" t="s">
        <v>914</v>
      </c>
      <c r="E868" s="115" t="s">
        <v>78</v>
      </c>
    </row>
    <row r="869" spans="1:5" x14ac:dyDescent="0.2">
      <c r="A869" s="86">
        <f t="shared" si="18"/>
        <v>867</v>
      </c>
      <c r="B869" s="114" t="s">
        <v>958</v>
      </c>
      <c r="C869" s="70" t="s">
        <v>913</v>
      </c>
      <c r="D869" s="70" t="s">
        <v>914</v>
      </c>
      <c r="E869" s="115" t="s">
        <v>78</v>
      </c>
    </row>
    <row r="870" spans="1:5" x14ac:dyDescent="0.2">
      <c r="A870" s="86">
        <f t="shared" si="18"/>
        <v>868</v>
      </c>
      <c r="B870" s="114" t="s">
        <v>959</v>
      </c>
      <c r="C870" s="70" t="s">
        <v>913</v>
      </c>
      <c r="D870" s="70" t="s">
        <v>914</v>
      </c>
      <c r="E870" s="115" t="s">
        <v>78</v>
      </c>
    </row>
    <row r="871" spans="1:5" x14ac:dyDescent="0.2">
      <c r="A871" s="86">
        <f t="shared" si="18"/>
        <v>869</v>
      </c>
      <c r="B871" s="114" t="s">
        <v>960</v>
      </c>
      <c r="C871" s="70" t="s">
        <v>913</v>
      </c>
      <c r="D871" s="70" t="s">
        <v>914</v>
      </c>
      <c r="E871" s="115" t="s">
        <v>78</v>
      </c>
    </row>
    <row r="872" spans="1:5" x14ac:dyDescent="0.2">
      <c r="A872" s="86">
        <f t="shared" si="18"/>
        <v>870</v>
      </c>
      <c r="B872" s="114" t="s">
        <v>961</v>
      </c>
      <c r="C872" s="70" t="s">
        <v>913</v>
      </c>
      <c r="D872" s="70" t="s">
        <v>914</v>
      </c>
      <c r="E872" s="115" t="s">
        <v>8</v>
      </c>
    </row>
    <row r="873" spans="1:5" x14ac:dyDescent="0.2">
      <c r="A873" s="86">
        <f t="shared" si="18"/>
        <v>871</v>
      </c>
      <c r="B873" s="114" t="s">
        <v>962</v>
      </c>
      <c r="C873" s="70" t="s">
        <v>913</v>
      </c>
      <c r="D873" s="70" t="s">
        <v>914</v>
      </c>
      <c r="E873" s="115" t="s">
        <v>78</v>
      </c>
    </row>
    <row r="874" spans="1:5" x14ac:dyDescent="0.2">
      <c r="A874" s="86">
        <f t="shared" si="18"/>
        <v>872</v>
      </c>
      <c r="B874" s="114" t="s">
        <v>963</v>
      </c>
      <c r="C874" s="70" t="s">
        <v>913</v>
      </c>
      <c r="D874" s="70" t="s">
        <v>914</v>
      </c>
      <c r="E874" s="115" t="s">
        <v>78</v>
      </c>
    </row>
    <row r="875" spans="1:5" x14ac:dyDescent="0.2">
      <c r="A875" s="86">
        <f t="shared" si="18"/>
        <v>873</v>
      </c>
      <c r="B875" s="114" t="s">
        <v>964</v>
      </c>
      <c r="C875" s="70" t="s">
        <v>913</v>
      </c>
      <c r="D875" s="70" t="s">
        <v>914</v>
      </c>
      <c r="E875" s="115" t="s">
        <v>5</v>
      </c>
    </row>
    <row r="876" spans="1:5" x14ac:dyDescent="0.2">
      <c r="A876" s="86">
        <f t="shared" si="18"/>
        <v>874</v>
      </c>
      <c r="B876" s="114" t="s">
        <v>965</v>
      </c>
      <c r="C876" s="70" t="s">
        <v>913</v>
      </c>
      <c r="D876" s="70" t="s">
        <v>914</v>
      </c>
      <c r="E876" s="115" t="s">
        <v>5</v>
      </c>
    </row>
    <row r="877" spans="1:5" x14ac:dyDescent="0.2">
      <c r="A877" s="86">
        <f t="shared" si="18"/>
        <v>875</v>
      </c>
      <c r="B877" s="114" t="s">
        <v>966</v>
      </c>
      <c r="C877" s="70" t="s">
        <v>913</v>
      </c>
      <c r="D877" s="70" t="s">
        <v>914</v>
      </c>
      <c r="E877" s="115" t="s">
        <v>5</v>
      </c>
    </row>
    <row r="878" spans="1:5" x14ac:dyDescent="0.2">
      <c r="A878" s="86">
        <f t="shared" si="18"/>
        <v>876</v>
      </c>
      <c r="B878" s="114" t="s">
        <v>967</v>
      </c>
      <c r="C878" s="70" t="s">
        <v>913</v>
      </c>
      <c r="D878" s="70" t="s">
        <v>914</v>
      </c>
      <c r="E878" s="115" t="s">
        <v>8</v>
      </c>
    </row>
    <row r="879" spans="1:5" x14ac:dyDescent="0.2">
      <c r="A879" s="86">
        <f t="shared" si="18"/>
        <v>877</v>
      </c>
      <c r="B879" s="114" t="s">
        <v>968</v>
      </c>
      <c r="C879" s="70" t="s">
        <v>913</v>
      </c>
      <c r="D879" s="70" t="s">
        <v>914</v>
      </c>
      <c r="E879" s="115" t="s">
        <v>8</v>
      </c>
    </row>
    <row r="880" spans="1:5" x14ac:dyDescent="0.2">
      <c r="A880" s="86">
        <f t="shared" si="18"/>
        <v>878</v>
      </c>
      <c r="B880" s="114" t="s">
        <v>969</v>
      </c>
      <c r="C880" s="70" t="s">
        <v>913</v>
      </c>
      <c r="D880" s="70" t="s">
        <v>914</v>
      </c>
      <c r="E880" s="115" t="s">
        <v>8</v>
      </c>
    </row>
    <row r="881" spans="1:5" x14ac:dyDescent="0.2">
      <c r="A881" s="86">
        <f t="shared" si="18"/>
        <v>879</v>
      </c>
      <c r="B881" s="114" t="s">
        <v>970</v>
      </c>
      <c r="C881" s="70" t="s">
        <v>913</v>
      </c>
      <c r="D881" s="70" t="s">
        <v>914</v>
      </c>
      <c r="E881" s="115" t="s">
        <v>5</v>
      </c>
    </row>
    <row r="882" spans="1:5" x14ac:dyDescent="0.2">
      <c r="A882" s="86">
        <f t="shared" si="18"/>
        <v>880</v>
      </c>
      <c r="B882" s="114" t="s">
        <v>971</v>
      </c>
      <c r="C882" s="70" t="s">
        <v>913</v>
      </c>
      <c r="D882" s="70" t="s">
        <v>914</v>
      </c>
      <c r="E882" s="115" t="s">
        <v>8</v>
      </c>
    </row>
    <row r="883" spans="1:5" x14ac:dyDescent="0.2">
      <c r="A883" s="86">
        <f t="shared" si="18"/>
        <v>881</v>
      </c>
      <c r="B883" s="114" t="s">
        <v>972</v>
      </c>
      <c r="C883" s="70" t="s">
        <v>913</v>
      </c>
      <c r="D883" s="70" t="s">
        <v>914</v>
      </c>
      <c r="E883" s="115" t="s">
        <v>8</v>
      </c>
    </row>
    <row r="884" spans="1:5" x14ac:dyDescent="0.2">
      <c r="A884" s="86">
        <f t="shared" si="18"/>
        <v>882</v>
      </c>
      <c r="B884" s="114" t="s">
        <v>973</v>
      </c>
      <c r="C884" s="70" t="s">
        <v>913</v>
      </c>
      <c r="D884" s="70" t="s">
        <v>914</v>
      </c>
      <c r="E884" s="115">
        <v>3</v>
      </c>
    </row>
    <row r="885" spans="1:5" x14ac:dyDescent="0.2">
      <c r="A885" s="86">
        <f t="shared" si="18"/>
        <v>883</v>
      </c>
      <c r="B885" s="114" t="s">
        <v>974</v>
      </c>
      <c r="C885" s="70" t="s">
        <v>975</v>
      </c>
      <c r="D885" s="70" t="s">
        <v>976</v>
      </c>
      <c r="E885" s="115" t="s">
        <v>8</v>
      </c>
    </row>
    <row r="886" spans="1:5" x14ac:dyDescent="0.2">
      <c r="A886" s="86">
        <f t="shared" si="18"/>
        <v>884</v>
      </c>
      <c r="B886" s="114" t="s">
        <v>977</v>
      </c>
      <c r="C886" s="70" t="s">
        <v>975</v>
      </c>
      <c r="D886" s="70" t="s">
        <v>976</v>
      </c>
      <c r="E886" s="115" t="s">
        <v>8</v>
      </c>
    </row>
    <row r="887" spans="1:5" x14ac:dyDescent="0.2">
      <c r="A887" s="86">
        <f t="shared" si="18"/>
        <v>885</v>
      </c>
      <c r="B887" s="114" t="s">
        <v>978</v>
      </c>
      <c r="C887" s="70" t="s">
        <v>979</v>
      </c>
      <c r="D887" s="70" t="s">
        <v>980</v>
      </c>
      <c r="E887" s="115" t="s">
        <v>8</v>
      </c>
    </row>
    <row r="888" spans="1:5" x14ac:dyDescent="0.2">
      <c r="A888" s="86">
        <f t="shared" si="18"/>
        <v>886</v>
      </c>
      <c r="B888" s="114" t="s">
        <v>981</v>
      </c>
      <c r="C888" s="70" t="s">
        <v>979</v>
      </c>
      <c r="D888" s="70" t="s">
        <v>980</v>
      </c>
      <c r="E888" s="115" t="s">
        <v>8</v>
      </c>
    </row>
    <row r="889" spans="1:5" x14ac:dyDescent="0.2">
      <c r="A889" s="86">
        <f t="shared" si="18"/>
        <v>887</v>
      </c>
      <c r="B889" s="114" t="s">
        <v>982</v>
      </c>
      <c r="C889" s="70" t="s">
        <v>979</v>
      </c>
      <c r="D889" s="70" t="s">
        <v>980</v>
      </c>
      <c r="E889" s="115" t="s">
        <v>8</v>
      </c>
    </row>
    <row r="890" spans="1:5" x14ac:dyDescent="0.2">
      <c r="A890" s="86">
        <f t="shared" si="18"/>
        <v>888</v>
      </c>
      <c r="B890" s="114" t="s">
        <v>983</v>
      </c>
      <c r="C890" s="70" t="s">
        <v>979</v>
      </c>
      <c r="D890" s="70" t="s">
        <v>980</v>
      </c>
      <c r="E890" s="115" t="s">
        <v>8</v>
      </c>
    </row>
    <row r="891" spans="1:5" x14ac:dyDescent="0.2">
      <c r="A891" s="86">
        <f t="shared" si="18"/>
        <v>889</v>
      </c>
      <c r="B891" s="114" t="s">
        <v>984</v>
      </c>
      <c r="C891" s="70" t="s">
        <v>979</v>
      </c>
      <c r="D891" s="70" t="s">
        <v>980</v>
      </c>
      <c r="E891" s="115" t="s">
        <v>8</v>
      </c>
    </row>
    <row r="892" spans="1:5" x14ac:dyDescent="0.2">
      <c r="A892" s="86">
        <f t="shared" si="18"/>
        <v>890</v>
      </c>
      <c r="B892" s="114" t="s">
        <v>985</v>
      </c>
      <c r="C892" s="70" t="s">
        <v>979</v>
      </c>
      <c r="D892" s="70" t="s">
        <v>980</v>
      </c>
      <c r="E892" s="115" t="s">
        <v>8</v>
      </c>
    </row>
    <row r="893" spans="1:5" x14ac:dyDescent="0.2">
      <c r="A893" s="86">
        <f t="shared" si="18"/>
        <v>891</v>
      </c>
      <c r="B893" s="114" t="s">
        <v>986</v>
      </c>
      <c r="C893" s="70" t="s">
        <v>979</v>
      </c>
      <c r="D893" s="70" t="s">
        <v>980</v>
      </c>
      <c r="E893" s="115" t="s">
        <v>8</v>
      </c>
    </row>
    <row r="894" spans="1:5" x14ac:dyDescent="0.2">
      <c r="A894" s="86">
        <f t="shared" si="18"/>
        <v>892</v>
      </c>
      <c r="B894" s="114" t="s">
        <v>987</v>
      </c>
      <c r="C894" s="70" t="s">
        <v>979</v>
      </c>
      <c r="D894" s="70" t="s">
        <v>980</v>
      </c>
      <c r="E894" s="115" t="s">
        <v>8</v>
      </c>
    </row>
    <row r="895" spans="1:5" x14ac:dyDescent="0.2">
      <c r="A895" s="86">
        <f t="shared" si="18"/>
        <v>893</v>
      </c>
      <c r="B895" s="114" t="s">
        <v>988</v>
      </c>
      <c r="C895" s="70" t="s">
        <v>979</v>
      </c>
      <c r="D895" s="70" t="s">
        <v>980</v>
      </c>
      <c r="E895" s="115" t="s">
        <v>8</v>
      </c>
    </row>
    <row r="896" spans="1:5" x14ac:dyDescent="0.2">
      <c r="A896" s="86">
        <f t="shared" si="18"/>
        <v>894</v>
      </c>
      <c r="B896" s="114" t="s">
        <v>989</v>
      </c>
      <c r="C896" s="70" t="s">
        <v>979</v>
      </c>
      <c r="D896" s="70" t="s">
        <v>980</v>
      </c>
      <c r="E896" s="115" t="s">
        <v>8</v>
      </c>
    </row>
    <row r="897" spans="1:5" x14ac:dyDescent="0.2">
      <c r="A897" s="86">
        <f t="shared" si="18"/>
        <v>895</v>
      </c>
      <c r="B897" s="114" t="s">
        <v>990</v>
      </c>
      <c r="C897" s="70" t="s">
        <v>991</v>
      </c>
      <c r="D897" s="70" t="s">
        <v>992</v>
      </c>
      <c r="E897" s="115" t="s">
        <v>8</v>
      </c>
    </row>
    <row r="898" spans="1:5" x14ac:dyDescent="0.2">
      <c r="A898" s="86">
        <f t="shared" si="18"/>
        <v>896</v>
      </c>
      <c r="B898" s="114" t="s">
        <v>993</v>
      </c>
      <c r="C898" s="70" t="s">
        <v>991</v>
      </c>
      <c r="D898" s="70" t="s">
        <v>992</v>
      </c>
      <c r="E898" s="115" t="s">
        <v>8</v>
      </c>
    </row>
    <row r="899" spans="1:5" x14ac:dyDescent="0.2">
      <c r="A899" s="86">
        <f t="shared" si="18"/>
        <v>897</v>
      </c>
      <c r="B899" s="114" t="s">
        <v>994</v>
      </c>
      <c r="C899" s="70" t="s">
        <v>991</v>
      </c>
      <c r="D899" s="70" t="s">
        <v>992</v>
      </c>
      <c r="E899" s="115" t="s">
        <v>8</v>
      </c>
    </row>
    <row r="900" spans="1:5" x14ac:dyDescent="0.2">
      <c r="A900" s="86">
        <f t="shared" si="18"/>
        <v>898</v>
      </c>
      <c r="B900" s="114" t="s">
        <v>995</v>
      </c>
      <c r="C900" s="70" t="s">
        <v>991</v>
      </c>
      <c r="D900" s="70" t="s">
        <v>992</v>
      </c>
      <c r="E900" s="115" t="s">
        <v>8</v>
      </c>
    </row>
    <row r="901" spans="1:5" x14ac:dyDescent="0.2">
      <c r="A901" s="86">
        <f t="shared" ref="A901:A915" si="19">A900+1</f>
        <v>899</v>
      </c>
      <c r="B901" s="114" t="s">
        <v>996</v>
      </c>
      <c r="C901" s="70" t="s">
        <v>991</v>
      </c>
      <c r="D901" s="70" t="s">
        <v>992</v>
      </c>
      <c r="E901" s="115" t="s">
        <v>8</v>
      </c>
    </row>
    <row r="902" spans="1:5" x14ac:dyDescent="0.2">
      <c r="A902" s="86">
        <f t="shared" si="19"/>
        <v>900</v>
      </c>
      <c r="B902" s="114" t="s">
        <v>997</v>
      </c>
      <c r="C902" s="70" t="s">
        <v>991</v>
      </c>
      <c r="D902" s="70" t="s">
        <v>992</v>
      </c>
      <c r="E902" s="115" t="s">
        <v>8</v>
      </c>
    </row>
    <row r="903" spans="1:5" x14ac:dyDescent="0.2">
      <c r="A903" s="86">
        <f t="shared" si="19"/>
        <v>901</v>
      </c>
      <c r="B903" s="114" t="s">
        <v>998</v>
      </c>
      <c r="C903" s="70" t="s">
        <v>991</v>
      </c>
      <c r="D903" s="70" t="s">
        <v>992</v>
      </c>
      <c r="E903" s="115" t="s">
        <v>8</v>
      </c>
    </row>
    <row r="904" spans="1:5" x14ac:dyDescent="0.2">
      <c r="A904" s="86">
        <f t="shared" si="19"/>
        <v>902</v>
      </c>
      <c r="B904" s="114" t="s">
        <v>999</v>
      </c>
      <c r="C904" s="70" t="s">
        <v>991</v>
      </c>
      <c r="D904" s="70" t="s">
        <v>992</v>
      </c>
      <c r="E904" s="115" t="s">
        <v>8</v>
      </c>
    </row>
    <row r="905" spans="1:5" x14ac:dyDescent="0.2">
      <c r="A905" s="86">
        <f t="shared" si="19"/>
        <v>903</v>
      </c>
      <c r="B905" s="114" t="s">
        <v>1000</v>
      </c>
      <c r="C905" s="70" t="s">
        <v>991</v>
      </c>
      <c r="D905" s="70" t="s">
        <v>992</v>
      </c>
      <c r="E905" s="115" t="s">
        <v>8</v>
      </c>
    </row>
    <row r="906" spans="1:5" x14ac:dyDescent="0.2">
      <c r="A906" s="86">
        <f t="shared" si="19"/>
        <v>904</v>
      </c>
      <c r="B906" s="114" t="s">
        <v>1001</v>
      </c>
      <c r="C906" s="70" t="s">
        <v>991</v>
      </c>
      <c r="D906" s="70" t="s">
        <v>992</v>
      </c>
      <c r="E906" s="115" t="s">
        <v>8</v>
      </c>
    </row>
    <row r="907" spans="1:5" x14ac:dyDescent="0.2">
      <c r="A907" s="86">
        <f t="shared" si="19"/>
        <v>905</v>
      </c>
      <c r="B907" s="114" t="s">
        <v>1002</v>
      </c>
      <c r="C907" s="70" t="s">
        <v>991</v>
      </c>
      <c r="D907" s="70" t="s">
        <v>992</v>
      </c>
      <c r="E907" s="115" t="s">
        <v>8</v>
      </c>
    </row>
    <row r="908" spans="1:5" x14ac:dyDescent="0.2">
      <c r="A908" s="86">
        <f t="shared" si="19"/>
        <v>906</v>
      </c>
      <c r="B908" s="114" t="s">
        <v>1003</v>
      </c>
      <c r="C908" s="70" t="s">
        <v>991</v>
      </c>
      <c r="D908" s="70" t="s">
        <v>992</v>
      </c>
      <c r="E908" s="115" t="s">
        <v>8</v>
      </c>
    </row>
    <row r="909" spans="1:5" x14ac:dyDescent="0.2">
      <c r="A909" s="86">
        <f t="shared" si="19"/>
        <v>907</v>
      </c>
      <c r="B909" s="114" t="s">
        <v>1004</v>
      </c>
      <c r="C909" s="70" t="s">
        <v>991</v>
      </c>
      <c r="D909" s="70" t="s">
        <v>992</v>
      </c>
      <c r="E909" s="115" t="s">
        <v>8</v>
      </c>
    </row>
    <row r="910" spans="1:5" x14ac:dyDescent="0.2">
      <c r="A910" s="86">
        <f t="shared" si="19"/>
        <v>908</v>
      </c>
      <c r="B910" s="114" t="s">
        <v>1005</v>
      </c>
      <c r="C910" s="70" t="s">
        <v>991</v>
      </c>
      <c r="D910" s="70" t="s">
        <v>992</v>
      </c>
      <c r="E910" s="115" t="s">
        <v>8</v>
      </c>
    </row>
    <row r="911" spans="1:5" x14ac:dyDescent="0.2">
      <c r="A911" s="86">
        <f t="shared" si="19"/>
        <v>909</v>
      </c>
      <c r="B911" s="114" t="s">
        <v>1006</v>
      </c>
      <c r="C911" s="70" t="s">
        <v>1007</v>
      </c>
      <c r="D911" s="70" t="s">
        <v>1008</v>
      </c>
      <c r="E911" s="115" t="s">
        <v>8</v>
      </c>
    </row>
    <row r="912" spans="1:5" x14ac:dyDescent="0.2">
      <c r="A912" s="86">
        <f t="shared" si="19"/>
        <v>910</v>
      </c>
      <c r="B912" s="114" t="s">
        <v>1009</v>
      </c>
      <c r="C912" s="70" t="s">
        <v>1007</v>
      </c>
      <c r="D912" s="70" t="s">
        <v>1008</v>
      </c>
      <c r="E912" s="115" t="s">
        <v>8</v>
      </c>
    </row>
    <row r="913" spans="1:5" x14ac:dyDescent="0.2">
      <c r="A913" s="86">
        <f t="shared" si="19"/>
        <v>911</v>
      </c>
      <c r="B913" s="114" t="s">
        <v>1010</v>
      </c>
      <c r="C913" s="70" t="s">
        <v>1007</v>
      </c>
      <c r="D913" s="70" t="s">
        <v>1008</v>
      </c>
      <c r="E913" s="115" t="s">
        <v>8</v>
      </c>
    </row>
    <row r="914" spans="1:5" x14ac:dyDescent="0.2">
      <c r="A914" s="86">
        <f t="shared" si="19"/>
        <v>912</v>
      </c>
      <c r="B914" s="114" t="s">
        <v>1011</v>
      </c>
      <c r="C914" s="70" t="s">
        <v>1007</v>
      </c>
      <c r="D914" s="70" t="s">
        <v>1008</v>
      </c>
      <c r="E914" s="115" t="s">
        <v>8</v>
      </c>
    </row>
    <row r="915" spans="1:5" ht="13.5" thickBot="1" x14ac:dyDescent="0.25">
      <c r="A915" s="86">
        <f t="shared" si="19"/>
        <v>913</v>
      </c>
      <c r="B915" s="116" t="s">
        <v>1012</v>
      </c>
      <c r="C915" s="112" t="s">
        <v>1007</v>
      </c>
      <c r="D915" s="112" t="s">
        <v>1008</v>
      </c>
      <c r="E915" s="117" t="s">
        <v>8</v>
      </c>
    </row>
    <row r="916" spans="1:5" x14ac:dyDescent="0.2">
      <c r="B916" s="114"/>
      <c r="C916" s="70"/>
      <c r="D916" s="70"/>
      <c r="E916" s="118"/>
    </row>
    <row r="917" spans="1:5" x14ac:dyDescent="0.2">
      <c r="B917" s="114"/>
      <c r="C917" s="70"/>
      <c r="D917" s="70"/>
      <c r="E917" s="118"/>
    </row>
  </sheetData>
  <sheetProtection selectLockedCells="1" selectUnlockedCells="1"/>
  <autoFilter ref="A2:E915" xr:uid="{00000000-0009-0000-0000-000001000000}"/>
  <phoneticPr fontId="3" type="noConversion"/>
  <pageMargins left="0.75" right="0.75" top="1" bottom="1" header="0.5" footer="0.5"/>
  <pageSetup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999"/>
  <sheetViews>
    <sheetView zoomScale="85" zoomScaleNormal="85" workbookViewId="0">
      <pane xSplit="1" ySplit="1" topLeftCell="B2" activePane="bottomRight" state="frozen"/>
      <selection activeCell="AS19" sqref="AS19"/>
      <selection pane="topRight" activeCell="AS19" sqref="AS19"/>
      <selection pane="bottomLeft" activeCell="AS19" sqref="AS19"/>
      <selection pane="bottomRight" activeCell="AS19" sqref="AS19"/>
    </sheetView>
  </sheetViews>
  <sheetFormatPr defaultColWidth="8.7109375" defaultRowHeight="12.75" x14ac:dyDescent="0.2"/>
  <cols>
    <col min="1" max="1" width="13.7109375" style="73" bestFit="1" customWidth="1"/>
    <col min="2" max="16384" width="8.7109375" style="32"/>
  </cols>
  <sheetData>
    <row r="1" spans="1:1" x14ac:dyDescent="0.2">
      <c r="A1" s="73" t="s">
        <v>1201</v>
      </c>
    </row>
    <row r="2" spans="1:1" x14ac:dyDescent="0.2">
      <c r="A2" s="73">
        <v>1</v>
      </c>
    </row>
    <row r="3" spans="1:1" x14ac:dyDescent="0.2">
      <c r="A3" s="73">
        <v>2</v>
      </c>
    </row>
    <row r="4" spans="1:1" x14ac:dyDescent="0.2">
      <c r="A4" s="73">
        <v>3</v>
      </c>
    </row>
    <row r="5" spans="1:1" x14ac:dyDescent="0.2">
      <c r="A5" s="73">
        <v>4</v>
      </c>
    </row>
    <row r="6" spans="1:1" x14ac:dyDescent="0.2">
      <c r="A6" s="73">
        <v>6</v>
      </c>
    </row>
    <row r="7" spans="1:1" x14ac:dyDescent="0.2">
      <c r="A7" s="73">
        <v>7</v>
      </c>
    </row>
    <row r="8" spans="1:1" x14ac:dyDescent="0.2">
      <c r="A8" s="73">
        <v>8</v>
      </c>
    </row>
    <row r="9" spans="1:1" x14ac:dyDescent="0.2">
      <c r="A9" s="73">
        <v>9</v>
      </c>
    </row>
    <row r="10" spans="1:1" x14ac:dyDescent="0.2">
      <c r="A10" s="73">
        <v>90</v>
      </c>
    </row>
    <row r="11" spans="1:1" x14ac:dyDescent="0.2">
      <c r="A11" s="73">
        <v>91</v>
      </c>
    </row>
    <row r="12" spans="1:1" x14ac:dyDescent="0.2">
      <c r="A12" s="73">
        <v>92</v>
      </c>
    </row>
    <row r="13" spans="1:1" x14ac:dyDescent="0.2">
      <c r="A13" s="73">
        <v>93</v>
      </c>
    </row>
    <row r="14" spans="1:1" x14ac:dyDescent="0.2">
      <c r="A14" s="73">
        <v>94</v>
      </c>
    </row>
    <row r="15" spans="1:1" x14ac:dyDescent="0.2">
      <c r="A15" s="73">
        <v>95</v>
      </c>
    </row>
    <row r="16" spans="1:1" x14ac:dyDescent="0.2">
      <c r="A16" s="73">
        <v>96</v>
      </c>
    </row>
    <row r="17" spans="1:1" x14ac:dyDescent="0.2">
      <c r="A17" s="73">
        <v>97</v>
      </c>
    </row>
    <row r="18" spans="1:1" x14ac:dyDescent="0.2">
      <c r="A18" s="73">
        <v>98</v>
      </c>
    </row>
    <row r="19" spans="1:1" x14ac:dyDescent="0.2">
      <c r="A19" s="73">
        <v>99</v>
      </c>
    </row>
    <row r="20" spans="1:1" x14ac:dyDescent="0.2">
      <c r="A20" s="73">
        <v>213</v>
      </c>
    </row>
    <row r="21" spans="1:1" x14ac:dyDescent="0.2">
      <c r="A21" s="73">
        <v>269</v>
      </c>
    </row>
    <row r="22" spans="1:1" x14ac:dyDescent="0.2">
      <c r="A22" s="73">
        <v>340</v>
      </c>
    </row>
    <row r="23" spans="1:1" x14ac:dyDescent="0.2">
      <c r="A23" s="73">
        <v>343</v>
      </c>
    </row>
    <row r="24" spans="1:1" x14ac:dyDescent="0.2">
      <c r="A24" s="73">
        <v>345</v>
      </c>
    </row>
    <row r="25" spans="1:1" x14ac:dyDescent="0.2">
      <c r="A25" s="73">
        <v>348</v>
      </c>
    </row>
    <row r="26" spans="1:1" x14ac:dyDescent="0.2">
      <c r="A26" s="73">
        <v>353</v>
      </c>
    </row>
    <row r="27" spans="1:1" x14ac:dyDescent="0.2">
      <c r="A27" s="73">
        <v>428</v>
      </c>
    </row>
    <row r="28" spans="1:1" x14ac:dyDescent="0.2">
      <c r="A28" s="73">
        <v>429</v>
      </c>
    </row>
    <row r="29" spans="1:1" x14ac:dyDescent="0.2">
      <c r="A29" s="73">
        <v>517</v>
      </c>
    </row>
    <row r="30" spans="1:1" x14ac:dyDescent="0.2">
      <c r="A30" s="73">
        <v>518</v>
      </c>
    </row>
    <row r="31" spans="1:1" x14ac:dyDescent="0.2">
      <c r="A31" s="73">
        <v>519</v>
      </c>
    </row>
    <row r="32" spans="1:1" x14ac:dyDescent="0.2">
      <c r="A32" s="73">
        <v>529</v>
      </c>
    </row>
    <row r="33" spans="1:1" x14ac:dyDescent="0.2">
      <c r="A33" s="73">
        <v>533</v>
      </c>
    </row>
    <row r="34" spans="1:1" x14ac:dyDescent="0.2">
      <c r="A34" s="73">
        <v>536</v>
      </c>
    </row>
    <row r="35" spans="1:1" x14ac:dyDescent="0.2">
      <c r="A35" s="73">
        <v>552</v>
      </c>
    </row>
    <row r="36" spans="1:1" x14ac:dyDescent="0.2">
      <c r="A36" s="73">
        <v>568</v>
      </c>
    </row>
    <row r="37" spans="1:1" x14ac:dyDescent="0.2">
      <c r="A37" s="73">
        <v>578</v>
      </c>
    </row>
    <row r="38" spans="1:1" x14ac:dyDescent="0.2">
      <c r="A38" s="73">
        <v>579</v>
      </c>
    </row>
    <row r="39" spans="1:1" x14ac:dyDescent="0.2">
      <c r="A39" s="73">
        <v>589</v>
      </c>
    </row>
    <row r="40" spans="1:1" x14ac:dyDescent="0.2">
      <c r="A40" s="73">
        <v>621</v>
      </c>
    </row>
    <row r="41" spans="1:1" x14ac:dyDescent="0.2">
      <c r="A41" s="73">
        <v>632</v>
      </c>
    </row>
    <row r="42" spans="1:1" x14ac:dyDescent="0.2">
      <c r="A42" s="73">
        <v>642</v>
      </c>
    </row>
    <row r="43" spans="1:1" x14ac:dyDescent="0.2">
      <c r="A43" s="73">
        <v>643</v>
      </c>
    </row>
    <row r="44" spans="1:1" x14ac:dyDescent="0.2">
      <c r="A44" s="73">
        <v>659</v>
      </c>
    </row>
    <row r="45" spans="1:1" x14ac:dyDescent="0.2">
      <c r="A45" s="73">
        <v>663</v>
      </c>
    </row>
    <row r="46" spans="1:1" x14ac:dyDescent="0.2">
      <c r="A46" s="73">
        <v>682</v>
      </c>
    </row>
    <row r="47" spans="1:1" x14ac:dyDescent="0.2">
      <c r="A47" s="73">
        <v>694</v>
      </c>
    </row>
    <row r="48" spans="1:1" x14ac:dyDescent="0.2">
      <c r="A48" s="73">
        <v>695</v>
      </c>
    </row>
    <row r="49" spans="1:1" x14ac:dyDescent="0.2">
      <c r="A49" s="73">
        <v>696</v>
      </c>
    </row>
    <row r="50" spans="1:1" x14ac:dyDescent="0.2">
      <c r="A50" s="73">
        <v>697</v>
      </c>
    </row>
    <row r="51" spans="1:1" x14ac:dyDescent="0.2">
      <c r="A51" s="73">
        <v>698</v>
      </c>
    </row>
    <row r="52" spans="1:1" x14ac:dyDescent="0.2">
      <c r="A52" s="73">
        <v>699</v>
      </c>
    </row>
    <row r="53" spans="1:1" x14ac:dyDescent="0.2">
      <c r="A53" s="73">
        <v>702</v>
      </c>
    </row>
    <row r="54" spans="1:1" x14ac:dyDescent="0.2">
      <c r="A54" s="73">
        <v>709</v>
      </c>
    </row>
    <row r="55" spans="1:1" x14ac:dyDescent="0.2">
      <c r="A55" s="73">
        <v>715</v>
      </c>
    </row>
    <row r="56" spans="1:1" x14ac:dyDescent="0.2">
      <c r="A56" s="73">
        <v>732</v>
      </c>
    </row>
    <row r="57" spans="1:1" x14ac:dyDescent="0.2">
      <c r="A57" s="73">
        <v>742</v>
      </c>
    </row>
    <row r="58" spans="1:1" x14ac:dyDescent="0.2">
      <c r="A58" s="73">
        <v>817</v>
      </c>
    </row>
    <row r="59" spans="1:1" x14ac:dyDescent="0.2">
      <c r="A59" s="73">
        <v>818</v>
      </c>
    </row>
    <row r="60" spans="1:1" x14ac:dyDescent="0.2">
      <c r="A60" s="73">
        <v>819</v>
      </c>
    </row>
    <row r="61" spans="1:1" x14ac:dyDescent="0.2">
      <c r="A61" s="73">
        <v>839</v>
      </c>
    </row>
    <row r="62" spans="1:1" x14ac:dyDescent="0.2">
      <c r="A62" s="73">
        <v>848</v>
      </c>
    </row>
    <row r="63" spans="1:1" x14ac:dyDescent="0.2">
      <c r="A63" s="73">
        <v>849</v>
      </c>
    </row>
    <row r="64" spans="1:1" x14ac:dyDescent="0.2">
      <c r="A64" s="73">
        <v>854</v>
      </c>
    </row>
    <row r="65" spans="1:1" x14ac:dyDescent="0.2">
      <c r="A65" s="73">
        <v>858</v>
      </c>
    </row>
    <row r="66" spans="1:1" x14ac:dyDescent="0.2">
      <c r="A66" s="73">
        <v>861</v>
      </c>
    </row>
    <row r="67" spans="1:1" x14ac:dyDescent="0.2">
      <c r="A67" s="73">
        <v>862</v>
      </c>
    </row>
    <row r="68" spans="1:1" x14ac:dyDescent="0.2">
      <c r="A68" s="73">
        <v>866</v>
      </c>
    </row>
    <row r="69" spans="1:1" x14ac:dyDescent="0.2">
      <c r="A69" s="73">
        <v>867</v>
      </c>
    </row>
    <row r="70" spans="1:1" x14ac:dyDescent="0.2">
      <c r="A70" s="73">
        <v>868</v>
      </c>
    </row>
    <row r="71" spans="1:1" x14ac:dyDescent="0.2">
      <c r="A71" s="73">
        <v>869</v>
      </c>
    </row>
    <row r="72" spans="1:1" x14ac:dyDescent="0.2">
      <c r="A72" s="73">
        <v>876</v>
      </c>
    </row>
    <row r="73" spans="1:1" x14ac:dyDescent="0.2">
      <c r="A73" s="73">
        <v>886</v>
      </c>
    </row>
    <row r="74" spans="1:1" x14ac:dyDescent="0.2">
      <c r="A74" s="73">
        <v>887</v>
      </c>
    </row>
    <row r="75" spans="1:1" x14ac:dyDescent="0.2">
      <c r="A75" s="73">
        <v>888</v>
      </c>
    </row>
    <row r="76" spans="1:1" x14ac:dyDescent="0.2">
      <c r="A76" s="73">
        <v>892</v>
      </c>
    </row>
    <row r="77" spans="1:1" x14ac:dyDescent="0.2">
      <c r="A77" s="73">
        <v>896</v>
      </c>
    </row>
    <row r="78" spans="1:1" x14ac:dyDescent="0.2">
      <c r="A78" s="73">
        <v>899</v>
      </c>
    </row>
    <row r="79" spans="1:1" x14ac:dyDescent="0.2">
      <c r="A79" s="73">
        <v>909</v>
      </c>
    </row>
    <row r="80" spans="1:1" x14ac:dyDescent="0.2">
      <c r="A80" s="73">
        <v>929</v>
      </c>
    </row>
    <row r="81" spans="1:1" x14ac:dyDescent="0.2">
      <c r="A81" s="73">
        <v>962</v>
      </c>
    </row>
    <row r="82" spans="1:1" x14ac:dyDescent="0.2">
      <c r="A82" s="73">
        <v>963</v>
      </c>
    </row>
    <row r="83" spans="1:1" x14ac:dyDescent="0.2">
      <c r="A83" s="73">
        <v>964</v>
      </c>
    </row>
    <row r="84" spans="1:1" x14ac:dyDescent="0.2">
      <c r="A84" s="73">
        <v>965</v>
      </c>
    </row>
    <row r="85" spans="1:1" x14ac:dyDescent="0.2">
      <c r="A85" s="73">
        <v>966</v>
      </c>
    </row>
    <row r="86" spans="1:1" x14ac:dyDescent="0.2">
      <c r="A86" s="73">
        <v>969</v>
      </c>
    </row>
    <row r="87" spans="1:1" x14ac:dyDescent="0.2">
      <c r="A87" s="73">
        <v>987</v>
      </c>
    </row>
    <row r="88" spans="1:1" x14ac:dyDescent="0.2">
      <c r="A88" s="73" t="s">
        <v>1026</v>
      </c>
    </row>
    <row r="89" spans="1:1" x14ac:dyDescent="0.2">
      <c r="A89" s="73" t="s">
        <v>1026</v>
      </c>
    </row>
    <row r="90" spans="1:1" x14ac:dyDescent="0.2">
      <c r="A90" s="73" t="s">
        <v>1026</v>
      </c>
    </row>
    <row r="91" spans="1:1" x14ac:dyDescent="0.2">
      <c r="A91" s="73" t="s">
        <v>1026</v>
      </c>
    </row>
    <row r="92" spans="1:1" x14ac:dyDescent="0.2">
      <c r="A92" s="73" t="s">
        <v>1026</v>
      </c>
    </row>
    <row r="93" spans="1:1" x14ac:dyDescent="0.2">
      <c r="A93" s="73" t="s">
        <v>1026</v>
      </c>
    </row>
    <row r="94" spans="1:1" x14ac:dyDescent="0.2">
      <c r="A94" s="73" t="s">
        <v>1026</v>
      </c>
    </row>
    <row r="95" spans="1:1" x14ac:dyDescent="0.2">
      <c r="A95" s="73" t="s">
        <v>1026</v>
      </c>
    </row>
    <row r="96" spans="1:1" x14ac:dyDescent="0.2">
      <c r="A96" s="73" t="s">
        <v>1026</v>
      </c>
    </row>
    <row r="97" spans="1:1" x14ac:dyDescent="0.2">
      <c r="A97" s="73" t="s">
        <v>1026</v>
      </c>
    </row>
    <row r="98" spans="1:1" x14ac:dyDescent="0.2">
      <c r="A98" s="73" t="s">
        <v>1026</v>
      </c>
    </row>
    <row r="99" spans="1:1" x14ac:dyDescent="0.2">
      <c r="A99" s="73" t="s">
        <v>1026</v>
      </c>
    </row>
    <row r="100" spans="1:1" x14ac:dyDescent="0.2">
      <c r="A100" s="73" t="s">
        <v>1026</v>
      </c>
    </row>
    <row r="101" spans="1:1" x14ac:dyDescent="0.2">
      <c r="A101" s="73" t="s">
        <v>1026</v>
      </c>
    </row>
    <row r="102" spans="1:1" x14ac:dyDescent="0.2">
      <c r="A102" s="73" t="s">
        <v>1026</v>
      </c>
    </row>
    <row r="103" spans="1:1" x14ac:dyDescent="0.2">
      <c r="A103" s="73" t="s">
        <v>1026</v>
      </c>
    </row>
    <row r="104" spans="1:1" x14ac:dyDescent="0.2">
      <c r="A104" s="73" t="s">
        <v>1026</v>
      </c>
    </row>
    <row r="105" spans="1:1" x14ac:dyDescent="0.2">
      <c r="A105" s="73" t="s">
        <v>1026</v>
      </c>
    </row>
    <row r="106" spans="1:1" x14ac:dyDescent="0.2">
      <c r="A106" s="73" t="s">
        <v>1026</v>
      </c>
    </row>
    <row r="107" spans="1:1" x14ac:dyDescent="0.2">
      <c r="A107" s="73" t="s">
        <v>1026</v>
      </c>
    </row>
    <row r="108" spans="1:1" x14ac:dyDescent="0.2">
      <c r="A108" s="73" t="s">
        <v>1026</v>
      </c>
    </row>
    <row r="109" spans="1:1" x14ac:dyDescent="0.2">
      <c r="A109" s="73" t="s">
        <v>1026</v>
      </c>
    </row>
    <row r="110" spans="1:1" x14ac:dyDescent="0.2">
      <c r="A110" s="73" t="s">
        <v>1026</v>
      </c>
    </row>
    <row r="111" spans="1:1" x14ac:dyDescent="0.2">
      <c r="A111" s="73" t="s">
        <v>1026</v>
      </c>
    </row>
    <row r="112" spans="1:1" x14ac:dyDescent="0.2">
      <c r="A112" s="73" t="s">
        <v>1026</v>
      </c>
    </row>
    <row r="113" spans="1:1" x14ac:dyDescent="0.2">
      <c r="A113" s="73" t="s">
        <v>1026</v>
      </c>
    </row>
    <row r="114" spans="1:1" x14ac:dyDescent="0.2">
      <c r="A114" s="73" t="s">
        <v>1026</v>
      </c>
    </row>
    <row r="115" spans="1:1" x14ac:dyDescent="0.2">
      <c r="A115" s="73" t="s">
        <v>1026</v>
      </c>
    </row>
    <row r="116" spans="1:1" x14ac:dyDescent="0.2">
      <c r="A116" s="73" t="s">
        <v>1026</v>
      </c>
    </row>
    <row r="117" spans="1:1" x14ac:dyDescent="0.2">
      <c r="A117" s="73" t="s">
        <v>1026</v>
      </c>
    </row>
    <row r="118" spans="1:1" x14ac:dyDescent="0.2">
      <c r="A118" s="73" t="s">
        <v>1026</v>
      </c>
    </row>
    <row r="119" spans="1:1" x14ac:dyDescent="0.2">
      <c r="A119" s="73" t="s">
        <v>1026</v>
      </c>
    </row>
    <row r="120" spans="1:1" x14ac:dyDescent="0.2">
      <c r="A120" s="73" t="s">
        <v>1026</v>
      </c>
    </row>
    <row r="121" spans="1:1" x14ac:dyDescent="0.2">
      <c r="A121" s="73" t="s">
        <v>1026</v>
      </c>
    </row>
    <row r="122" spans="1:1" x14ac:dyDescent="0.2">
      <c r="A122" s="73" t="s">
        <v>1026</v>
      </c>
    </row>
    <row r="123" spans="1:1" x14ac:dyDescent="0.2">
      <c r="A123" s="73" t="s">
        <v>1026</v>
      </c>
    </row>
    <row r="124" spans="1:1" x14ac:dyDescent="0.2">
      <c r="A124" s="73" t="s">
        <v>1026</v>
      </c>
    </row>
    <row r="125" spans="1:1" x14ac:dyDescent="0.2">
      <c r="A125" s="73" t="s">
        <v>1026</v>
      </c>
    </row>
    <row r="126" spans="1:1" x14ac:dyDescent="0.2">
      <c r="A126" s="73" t="s">
        <v>1026</v>
      </c>
    </row>
    <row r="127" spans="1:1" x14ac:dyDescent="0.2">
      <c r="A127" s="73" t="s">
        <v>1026</v>
      </c>
    </row>
    <row r="128" spans="1:1" x14ac:dyDescent="0.2">
      <c r="A128" s="73" t="s">
        <v>1026</v>
      </c>
    </row>
    <row r="129" spans="1:1" x14ac:dyDescent="0.2">
      <c r="A129" s="73" t="s">
        <v>1026</v>
      </c>
    </row>
    <row r="130" spans="1:1" x14ac:dyDescent="0.2">
      <c r="A130" s="73" t="s">
        <v>1026</v>
      </c>
    </row>
    <row r="131" spans="1:1" x14ac:dyDescent="0.2">
      <c r="A131" s="73" t="s">
        <v>1026</v>
      </c>
    </row>
    <row r="132" spans="1:1" x14ac:dyDescent="0.2">
      <c r="A132" s="73" t="s">
        <v>1026</v>
      </c>
    </row>
    <row r="133" spans="1:1" x14ac:dyDescent="0.2">
      <c r="A133" s="73" t="s">
        <v>1026</v>
      </c>
    </row>
    <row r="134" spans="1:1" x14ac:dyDescent="0.2">
      <c r="A134" s="73" t="s">
        <v>1026</v>
      </c>
    </row>
    <row r="135" spans="1:1" x14ac:dyDescent="0.2">
      <c r="A135" s="73" t="s">
        <v>1026</v>
      </c>
    </row>
    <row r="136" spans="1:1" x14ac:dyDescent="0.2">
      <c r="A136" s="73" t="s">
        <v>1026</v>
      </c>
    </row>
    <row r="137" spans="1:1" x14ac:dyDescent="0.2">
      <c r="A137" s="73" t="s">
        <v>1026</v>
      </c>
    </row>
    <row r="138" spans="1:1" x14ac:dyDescent="0.2">
      <c r="A138" s="73" t="s">
        <v>1026</v>
      </c>
    </row>
    <row r="139" spans="1:1" x14ac:dyDescent="0.2">
      <c r="A139" s="73" t="s">
        <v>1026</v>
      </c>
    </row>
    <row r="140" spans="1:1" x14ac:dyDescent="0.2">
      <c r="A140" s="73" t="s">
        <v>1026</v>
      </c>
    </row>
    <row r="141" spans="1:1" x14ac:dyDescent="0.2">
      <c r="A141" s="73" t="s">
        <v>1026</v>
      </c>
    </row>
    <row r="142" spans="1:1" x14ac:dyDescent="0.2">
      <c r="A142" s="73" t="s">
        <v>1026</v>
      </c>
    </row>
    <row r="143" spans="1:1" x14ac:dyDescent="0.2">
      <c r="A143" s="73" t="s">
        <v>1026</v>
      </c>
    </row>
    <row r="144" spans="1:1" x14ac:dyDescent="0.2">
      <c r="A144" s="73" t="s">
        <v>1026</v>
      </c>
    </row>
    <row r="145" spans="1:1" x14ac:dyDescent="0.2">
      <c r="A145" s="73" t="s">
        <v>1026</v>
      </c>
    </row>
    <row r="146" spans="1:1" x14ac:dyDescent="0.2">
      <c r="A146" s="73" t="s">
        <v>1026</v>
      </c>
    </row>
    <row r="147" spans="1:1" x14ac:dyDescent="0.2">
      <c r="A147" s="73" t="s">
        <v>1026</v>
      </c>
    </row>
    <row r="148" spans="1:1" x14ac:dyDescent="0.2">
      <c r="A148" s="73" t="s">
        <v>1026</v>
      </c>
    </row>
    <row r="149" spans="1:1" x14ac:dyDescent="0.2">
      <c r="A149" s="73" t="s">
        <v>1026</v>
      </c>
    </row>
    <row r="150" spans="1:1" x14ac:dyDescent="0.2">
      <c r="A150" s="73" t="s">
        <v>1026</v>
      </c>
    </row>
    <row r="151" spans="1:1" x14ac:dyDescent="0.2">
      <c r="A151" s="73" t="s">
        <v>1026</v>
      </c>
    </row>
    <row r="152" spans="1:1" x14ac:dyDescent="0.2">
      <c r="A152" s="73" t="s">
        <v>1026</v>
      </c>
    </row>
    <row r="153" spans="1:1" x14ac:dyDescent="0.2">
      <c r="A153" s="73" t="s">
        <v>1026</v>
      </c>
    </row>
    <row r="154" spans="1:1" x14ac:dyDescent="0.2">
      <c r="A154" s="73" t="s">
        <v>1026</v>
      </c>
    </row>
    <row r="155" spans="1:1" x14ac:dyDescent="0.2">
      <c r="A155" s="73" t="s">
        <v>1026</v>
      </c>
    </row>
    <row r="156" spans="1:1" x14ac:dyDescent="0.2">
      <c r="A156" s="73" t="s">
        <v>1026</v>
      </c>
    </row>
    <row r="157" spans="1:1" x14ac:dyDescent="0.2">
      <c r="A157" s="73" t="s">
        <v>1026</v>
      </c>
    </row>
    <row r="158" spans="1:1" x14ac:dyDescent="0.2">
      <c r="A158" s="73" t="s">
        <v>1026</v>
      </c>
    </row>
    <row r="159" spans="1:1" x14ac:dyDescent="0.2">
      <c r="A159" s="73" t="s">
        <v>1026</v>
      </c>
    </row>
    <row r="160" spans="1:1" x14ac:dyDescent="0.2">
      <c r="A160" s="73" t="s">
        <v>1026</v>
      </c>
    </row>
    <row r="161" spans="1:1" x14ac:dyDescent="0.2">
      <c r="A161" s="73" t="s">
        <v>1026</v>
      </c>
    </row>
    <row r="162" spans="1:1" x14ac:dyDescent="0.2">
      <c r="A162" s="73" t="s">
        <v>1026</v>
      </c>
    </row>
    <row r="163" spans="1:1" x14ac:dyDescent="0.2">
      <c r="A163" s="73" t="s">
        <v>1026</v>
      </c>
    </row>
    <row r="164" spans="1:1" x14ac:dyDescent="0.2">
      <c r="A164" s="73" t="s">
        <v>1026</v>
      </c>
    </row>
    <row r="165" spans="1:1" x14ac:dyDescent="0.2">
      <c r="A165" s="73" t="s">
        <v>1026</v>
      </c>
    </row>
    <row r="166" spans="1:1" x14ac:dyDescent="0.2">
      <c r="A166" s="73" t="s">
        <v>1026</v>
      </c>
    </row>
    <row r="167" spans="1:1" x14ac:dyDescent="0.2">
      <c r="A167" s="73" t="s">
        <v>1026</v>
      </c>
    </row>
    <row r="168" spans="1:1" x14ac:dyDescent="0.2">
      <c r="A168" s="73" t="s">
        <v>1026</v>
      </c>
    </row>
    <row r="169" spans="1:1" x14ac:dyDescent="0.2">
      <c r="A169" s="73" t="s">
        <v>1026</v>
      </c>
    </row>
    <row r="170" spans="1:1" x14ac:dyDescent="0.2">
      <c r="A170" s="73" t="s">
        <v>1026</v>
      </c>
    </row>
    <row r="171" spans="1:1" x14ac:dyDescent="0.2">
      <c r="A171" s="73" t="s">
        <v>1026</v>
      </c>
    </row>
    <row r="172" spans="1:1" x14ac:dyDescent="0.2">
      <c r="A172" s="73" t="s">
        <v>1026</v>
      </c>
    </row>
    <row r="173" spans="1:1" x14ac:dyDescent="0.2">
      <c r="A173" s="73" t="s">
        <v>1026</v>
      </c>
    </row>
    <row r="174" spans="1:1" x14ac:dyDescent="0.2">
      <c r="A174" s="73" t="s">
        <v>1026</v>
      </c>
    </row>
    <row r="175" spans="1:1" x14ac:dyDescent="0.2">
      <c r="A175" s="73" t="s">
        <v>1026</v>
      </c>
    </row>
    <row r="176" spans="1:1" x14ac:dyDescent="0.2">
      <c r="A176" s="73" t="s">
        <v>1026</v>
      </c>
    </row>
    <row r="177" spans="1:1" x14ac:dyDescent="0.2">
      <c r="A177" s="73" t="s">
        <v>1026</v>
      </c>
    </row>
    <row r="178" spans="1:1" x14ac:dyDescent="0.2">
      <c r="A178" s="73" t="s">
        <v>1026</v>
      </c>
    </row>
    <row r="179" spans="1:1" x14ac:dyDescent="0.2">
      <c r="A179" s="73" t="s">
        <v>1026</v>
      </c>
    </row>
    <row r="180" spans="1:1" x14ac:dyDescent="0.2">
      <c r="A180" s="73" t="s">
        <v>1026</v>
      </c>
    </row>
    <row r="181" spans="1:1" x14ac:dyDescent="0.2">
      <c r="A181" s="73" t="s">
        <v>1026</v>
      </c>
    </row>
    <row r="182" spans="1:1" x14ac:dyDescent="0.2">
      <c r="A182" s="73" t="s">
        <v>1026</v>
      </c>
    </row>
    <row r="183" spans="1:1" x14ac:dyDescent="0.2">
      <c r="A183" s="73" t="s">
        <v>1026</v>
      </c>
    </row>
    <row r="184" spans="1:1" x14ac:dyDescent="0.2">
      <c r="A184" s="73" t="s">
        <v>1026</v>
      </c>
    </row>
    <row r="185" spans="1:1" x14ac:dyDescent="0.2">
      <c r="A185" s="73" t="s">
        <v>1026</v>
      </c>
    </row>
    <row r="186" spans="1:1" x14ac:dyDescent="0.2">
      <c r="A186" s="73" t="s">
        <v>1026</v>
      </c>
    </row>
    <row r="187" spans="1:1" x14ac:dyDescent="0.2">
      <c r="A187" s="73" t="s">
        <v>1026</v>
      </c>
    </row>
    <row r="188" spans="1:1" x14ac:dyDescent="0.2">
      <c r="A188" s="73" t="s">
        <v>1026</v>
      </c>
    </row>
    <row r="189" spans="1:1" x14ac:dyDescent="0.2">
      <c r="A189" s="73" t="s">
        <v>1026</v>
      </c>
    </row>
    <row r="190" spans="1:1" x14ac:dyDescent="0.2">
      <c r="A190" s="73" t="s">
        <v>1026</v>
      </c>
    </row>
    <row r="191" spans="1:1" x14ac:dyDescent="0.2">
      <c r="A191" s="73" t="s">
        <v>1026</v>
      </c>
    </row>
    <row r="192" spans="1:1" x14ac:dyDescent="0.2">
      <c r="A192" s="73" t="s">
        <v>1026</v>
      </c>
    </row>
    <row r="193" spans="1:1" x14ac:dyDescent="0.2">
      <c r="A193" s="73" t="s">
        <v>1026</v>
      </c>
    </row>
    <row r="194" spans="1:1" x14ac:dyDescent="0.2">
      <c r="A194" s="73" t="s">
        <v>1026</v>
      </c>
    </row>
    <row r="195" spans="1:1" x14ac:dyDescent="0.2">
      <c r="A195" s="73" t="s">
        <v>1026</v>
      </c>
    </row>
    <row r="196" spans="1:1" x14ac:dyDescent="0.2">
      <c r="A196" s="73" t="s">
        <v>1026</v>
      </c>
    </row>
    <row r="197" spans="1:1" x14ac:dyDescent="0.2">
      <c r="A197" s="73" t="s">
        <v>1026</v>
      </c>
    </row>
    <row r="198" spans="1:1" x14ac:dyDescent="0.2">
      <c r="A198" s="73" t="s">
        <v>1026</v>
      </c>
    </row>
    <row r="199" spans="1:1" x14ac:dyDescent="0.2">
      <c r="A199" s="73" t="s">
        <v>1026</v>
      </c>
    </row>
    <row r="200" spans="1:1" x14ac:dyDescent="0.2">
      <c r="A200" s="73" t="s">
        <v>1026</v>
      </c>
    </row>
    <row r="201" spans="1:1" x14ac:dyDescent="0.2">
      <c r="A201" s="73" t="s">
        <v>1026</v>
      </c>
    </row>
    <row r="202" spans="1:1" x14ac:dyDescent="0.2">
      <c r="A202" s="73" t="s">
        <v>1026</v>
      </c>
    </row>
    <row r="203" spans="1:1" x14ac:dyDescent="0.2">
      <c r="A203" s="73" t="s">
        <v>1026</v>
      </c>
    </row>
    <row r="204" spans="1:1" x14ac:dyDescent="0.2">
      <c r="A204" s="73" t="s">
        <v>1026</v>
      </c>
    </row>
    <row r="205" spans="1:1" x14ac:dyDescent="0.2">
      <c r="A205" s="73" t="s">
        <v>1026</v>
      </c>
    </row>
    <row r="206" spans="1:1" x14ac:dyDescent="0.2">
      <c r="A206" s="73" t="s">
        <v>1026</v>
      </c>
    </row>
    <row r="207" spans="1:1" x14ac:dyDescent="0.2">
      <c r="A207" s="73" t="s">
        <v>1026</v>
      </c>
    </row>
    <row r="208" spans="1:1" x14ac:dyDescent="0.2">
      <c r="A208" s="73" t="s">
        <v>1026</v>
      </c>
    </row>
    <row r="209" spans="1:1" x14ac:dyDescent="0.2">
      <c r="A209" s="73" t="s">
        <v>1026</v>
      </c>
    </row>
    <row r="210" spans="1:1" x14ac:dyDescent="0.2">
      <c r="A210" s="73" t="s">
        <v>1026</v>
      </c>
    </row>
    <row r="211" spans="1:1" x14ac:dyDescent="0.2">
      <c r="A211" s="73" t="s">
        <v>1026</v>
      </c>
    </row>
    <row r="212" spans="1:1" x14ac:dyDescent="0.2">
      <c r="A212" s="73" t="s">
        <v>1026</v>
      </c>
    </row>
    <row r="213" spans="1:1" x14ac:dyDescent="0.2">
      <c r="A213" s="73" t="s">
        <v>1026</v>
      </c>
    </row>
    <row r="214" spans="1:1" x14ac:dyDescent="0.2">
      <c r="A214" s="73" t="s">
        <v>1026</v>
      </c>
    </row>
    <row r="215" spans="1:1" x14ac:dyDescent="0.2">
      <c r="A215" s="73" t="s">
        <v>1026</v>
      </c>
    </row>
    <row r="216" spans="1:1" x14ac:dyDescent="0.2">
      <c r="A216" s="73" t="s">
        <v>1026</v>
      </c>
    </row>
    <row r="217" spans="1:1" x14ac:dyDescent="0.2">
      <c r="A217" s="73" t="s">
        <v>1026</v>
      </c>
    </row>
    <row r="218" spans="1:1" x14ac:dyDescent="0.2">
      <c r="A218" s="73" t="s">
        <v>1026</v>
      </c>
    </row>
    <row r="219" spans="1:1" x14ac:dyDescent="0.2">
      <c r="A219" s="73" t="s">
        <v>1026</v>
      </c>
    </row>
    <row r="220" spans="1:1" x14ac:dyDescent="0.2">
      <c r="A220" s="73" t="s">
        <v>1026</v>
      </c>
    </row>
    <row r="221" spans="1:1" x14ac:dyDescent="0.2">
      <c r="A221" s="73" t="s">
        <v>1026</v>
      </c>
    </row>
    <row r="222" spans="1:1" x14ac:dyDescent="0.2">
      <c r="A222" s="73" t="s">
        <v>1026</v>
      </c>
    </row>
    <row r="223" spans="1:1" x14ac:dyDescent="0.2">
      <c r="A223" s="73" t="s">
        <v>1026</v>
      </c>
    </row>
    <row r="224" spans="1:1" x14ac:dyDescent="0.2">
      <c r="A224" s="73" t="s">
        <v>1026</v>
      </c>
    </row>
    <row r="225" spans="1:1" x14ac:dyDescent="0.2">
      <c r="A225" s="73" t="s">
        <v>1026</v>
      </c>
    </row>
    <row r="226" spans="1:1" x14ac:dyDescent="0.2">
      <c r="A226" s="73" t="s">
        <v>1026</v>
      </c>
    </row>
    <row r="227" spans="1:1" x14ac:dyDescent="0.2">
      <c r="A227" s="73" t="s">
        <v>1026</v>
      </c>
    </row>
    <row r="228" spans="1:1" x14ac:dyDescent="0.2">
      <c r="A228" s="73" t="s">
        <v>1026</v>
      </c>
    </row>
    <row r="229" spans="1:1" x14ac:dyDescent="0.2">
      <c r="A229" s="73" t="s">
        <v>1026</v>
      </c>
    </row>
    <row r="230" spans="1:1" x14ac:dyDescent="0.2">
      <c r="A230" s="73" t="s">
        <v>1026</v>
      </c>
    </row>
    <row r="231" spans="1:1" x14ac:dyDescent="0.2">
      <c r="A231" s="73" t="s">
        <v>1026</v>
      </c>
    </row>
    <row r="232" spans="1:1" x14ac:dyDescent="0.2">
      <c r="A232" s="73" t="s">
        <v>1026</v>
      </c>
    </row>
    <row r="233" spans="1:1" x14ac:dyDescent="0.2">
      <c r="A233" s="73" t="s">
        <v>1026</v>
      </c>
    </row>
    <row r="234" spans="1:1" x14ac:dyDescent="0.2">
      <c r="A234" s="73" t="s">
        <v>1026</v>
      </c>
    </row>
    <row r="235" spans="1:1" x14ac:dyDescent="0.2">
      <c r="A235" s="73" t="s">
        <v>1026</v>
      </c>
    </row>
    <row r="236" spans="1:1" x14ac:dyDescent="0.2">
      <c r="A236" s="73" t="s">
        <v>1026</v>
      </c>
    </row>
    <row r="237" spans="1:1" x14ac:dyDescent="0.2">
      <c r="A237" s="73" t="s">
        <v>1026</v>
      </c>
    </row>
    <row r="238" spans="1:1" x14ac:dyDescent="0.2">
      <c r="A238" s="73" t="s">
        <v>1026</v>
      </c>
    </row>
    <row r="239" spans="1:1" x14ac:dyDescent="0.2">
      <c r="A239" s="73" t="s">
        <v>1026</v>
      </c>
    </row>
    <row r="240" spans="1:1" x14ac:dyDescent="0.2">
      <c r="A240" s="73" t="s">
        <v>1026</v>
      </c>
    </row>
    <row r="241" spans="1:1" x14ac:dyDescent="0.2">
      <c r="A241" s="73" t="s">
        <v>1026</v>
      </c>
    </row>
    <row r="242" spans="1:1" x14ac:dyDescent="0.2">
      <c r="A242" s="73" t="s">
        <v>1026</v>
      </c>
    </row>
    <row r="243" spans="1:1" x14ac:dyDescent="0.2">
      <c r="A243" s="73" t="s">
        <v>1026</v>
      </c>
    </row>
    <row r="244" spans="1:1" x14ac:dyDescent="0.2">
      <c r="A244" s="73" t="s">
        <v>1026</v>
      </c>
    </row>
    <row r="245" spans="1:1" x14ac:dyDescent="0.2">
      <c r="A245" s="73" t="s">
        <v>1026</v>
      </c>
    </row>
    <row r="246" spans="1:1" x14ac:dyDescent="0.2">
      <c r="A246" s="73" t="s">
        <v>1026</v>
      </c>
    </row>
    <row r="247" spans="1:1" x14ac:dyDescent="0.2">
      <c r="A247" s="73" t="s">
        <v>1026</v>
      </c>
    </row>
    <row r="248" spans="1:1" x14ac:dyDescent="0.2">
      <c r="A248" s="73" t="s">
        <v>1026</v>
      </c>
    </row>
    <row r="249" spans="1:1" x14ac:dyDescent="0.2">
      <c r="A249" s="73" t="s">
        <v>1026</v>
      </c>
    </row>
    <row r="250" spans="1:1" x14ac:dyDescent="0.2">
      <c r="A250" s="73" t="s">
        <v>1026</v>
      </c>
    </row>
    <row r="251" spans="1:1" x14ac:dyDescent="0.2">
      <c r="A251" s="73" t="s">
        <v>1026</v>
      </c>
    </row>
    <row r="252" spans="1:1" x14ac:dyDescent="0.2">
      <c r="A252" s="73" t="s">
        <v>1026</v>
      </c>
    </row>
    <row r="253" spans="1:1" x14ac:dyDescent="0.2">
      <c r="A253" s="73" t="s">
        <v>1026</v>
      </c>
    </row>
    <row r="254" spans="1:1" x14ac:dyDescent="0.2">
      <c r="A254" s="73" t="s">
        <v>1026</v>
      </c>
    </row>
    <row r="255" spans="1:1" x14ac:dyDescent="0.2">
      <c r="A255" s="73" t="s">
        <v>1026</v>
      </c>
    </row>
    <row r="256" spans="1:1" x14ac:dyDescent="0.2">
      <c r="A256" s="73" t="s">
        <v>1026</v>
      </c>
    </row>
    <row r="257" spans="1:1" x14ac:dyDescent="0.2">
      <c r="A257" s="73" t="s">
        <v>1026</v>
      </c>
    </row>
    <row r="258" spans="1:1" x14ac:dyDescent="0.2">
      <c r="A258" s="73" t="s">
        <v>1026</v>
      </c>
    </row>
    <row r="259" spans="1:1" x14ac:dyDescent="0.2">
      <c r="A259" s="73" t="s">
        <v>1026</v>
      </c>
    </row>
    <row r="260" spans="1:1" x14ac:dyDescent="0.2">
      <c r="A260" s="73" t="s">
        <v>1026</v>
      </c>
    </row>
    <row r="261" spans="1:1" x14ac:dyDescent="0.2">
      <c r="A261" s="73" t="s">
        <v>1026</v>
      </c>
    </row>
    <row r="262" spans="1:1" x14ac:dyDescent="0.2">
      <c r="A262" s="73" t="s">
        <v>1026</v>
      </c>
    </row>
    <row r="263" spans="1:1" x14ac:dyDescent="0.2">
      <c r="A263" s="73" t="s">
        <v>1026</v>
      </c>
    </row>
    <row r="264" spans="1:1" x14ac:dyDescent="0.2">
      <c r="A264" s="73" t="s">
        <v>1026</v>
      </c>
    </row>
    <row r="265" spans="1:1" x14ac:dyDescent="0.2">
      <c r="A265" s="73" t="s">
        <v>1026</v>
      </c>
    </row>
    <row r="266" spans="1:1" x14ac:dyDescent="0.2">
      <c r="A266" s="73" t="s">
        <v>1026</v>
      </c>
    </row>
    <row r="267" spans="1:1" x14ac:dyDescent="0.2">
      <c r="A267" s="73" t="s">
        <v>1026</v>
      </c>
    </row>
    <row r="268" spans="1:1" x14ac:dyDescent="0.2">
      <c r="A268" s="73" t="s">
        <v>1026</v>
      </c>
    </row>
    <row r="269" spans="1:1" x14ac:dyDescent="0.2">
      <c r="A269" s="73" t="s">
        <v>1026</v>
      </c>
    </row>
    <row r="270" spans="1:1" x14ac:dyDescent="0.2">
      <c r="A270" s="73" t="s">
        <v>1026</v>
      </c>
    </row>
    <row r="271" spans="1:1" x14ac:dyDescent="0.2">
      <c r="A271" s="73" t="s">
        <v>1026</v>
      </c>
    </row>
    <row r="272" spans="1:1" x14ac:dyDescent="0.2">
      <c r="A272" s="73" t="s">
        <v>1026</v>
      </c>
    </row>
    <row r="273" spans="1:1" x14ac:dyDescent="0.2">
      <c r="A273" s="73" t="s">
        <v>1026</v>
      </c>
    </row>
    <row r="274" spans="1:1" x14ac:dyDescent="0.2">
      <c r="A274" s="73" t="s">
        <v>1026</v>
      </c>
    </row>
    <row r="275" spans="1:1" x14ac:dyDescent="0.2">
      <c r="A275" s="73" t="s">
        <v>1026</v>
      </c>
    </row>
    <row r="276" spans="1:1" x14ac:dyDescent="0.2">
      <c r="A276" s="73" t="s">
        <v>1026</v>
      </c>
    </row>
    <row r="277" spans="1:1" x14ac:dyDescent="0.2">
      <c r="A277" s="73" t="s">
        <v>1026</v>
      </c>
    </row>
    <row r="278" spans="1:1" x14ac:dyDescent="0.2">
      <c r="A278" s="73" t="s">
        <v>1026</v>
      </c>
    </row>
    <row r="279" spans="1:1" x14ac:dyDescent="0.2">
      <c r="A279" s="73" t="s">
        <v>1026</v>
      </c>
    </row>
    <row r="280" spans="1:1" x14ac:dyDescent="0.2">
      <c r="A280" s="73" t="s">
        <v>1026</v>
      </c>
    </row>
    <row r="281" spans="1:1" x14ac:dyDescent="0.2">
      <c r="A281" s="73" t="s">
        <v>1026</v>
      </c>
    </row>
    <row r="282" spans="1:1" x14ac:dyDescent="0.2">
      <c r="A282" s="73" t="s">
        <v>1026</v>
      </c>
    </row>
    <row r="283" spans="1:1" x14ac:dyDescent="0.2">
      <c r="A283" s="73" t="s">
        <v>1026</v>
      </c>
    </row>
    <row r="284" spans="1:1" x14ac:dyDescent="0.2">
      <c r="A284" s="73" t="s">
        <v>1026</v>
      </c>
    </row>
    <row r="285" spans="1:1" x14ac:dyDescent="0.2">
      <c r="A285" s="73" t="s">
        <v>1026</v>
      </c>
    </row>
    <row r="286" spans="1:1" x14ac:dyDescent="0.2">
      <c r="A286" s="73" t="s">
        <v>1026</v>
      </c>
    </row>
    <row r="287" spans="1:1" x14ac:dyDescent="0.2">
      <c r="A287" s="73" t="s">
        <v>1026</v>
      </c>
    </row>
    <row r="288" spans="1:1" x14ac:dyDescent="0.2">
      <c r="A288" s="73" t="s">
        <v>1026</v>
      </c>
    </row>
    <row r="289" spans="1:1" x14ac:dyDescent="0.2">
      <c r="A289" s="73" t="s">
        <v>1026</v>
      </c>
    </row>
    <row r="290" spans="1:1" x14ac:dyDescent="0.2">
      <c r="A290" s="73" t="s">
        <v>1026</v>
      </c>
    </row>
    <row r="291" spans="1:1" x14ac:dyDescent="0.2">
      <c r="A291" s="73" t="s">
        <v>1026</v>
      </c>
    </row>
    <row r="292" spans="1:1" x14ac:dyDescent="0.2">
      <c r="A292" s="73" t="s">
        <v>1026</v>
      </c>
    </row>
    <row r="293" spans="1:1" x14ac:dyDescent="0.2">
      <c r="A293" s="73" t="s">
        <v>1026</v>
      </c>
    </row>
    <row r="294" spans="1:1" x14ac:dyDescent="0.2">
      <c r="A294" s="73" t="s">
        <v>1026</v>
      </c>
    </row>
    <row r="295" spans="1:1" x14ac:dyDescent="0.2">
      <c r="A295" s="73" t="s">
        <v>1026</v>
      </c>
    </row>
    <row r="296" spans="1:1" x14ac:dyDescent="0.2">
      <c r="A296" s="73" t="s">
        <v>1026</v>
      </c>
    </row>
    <row r="297" spans="1:1" x14ac:dyDescent="0.2">
      <c r="A297" s="73" t="s">
        <v>1026</v>
      </c>
    </row>
    <row r="298" spans="1:1" x14ac:dyDescent="0.2">
      <c r="A298" s="73" t="s">
        <v>1026</v>
      </c>
    </row>
    <row r="299" spans="1:1" x14ac:dyDescent="0.2">
      <c r="A299" s="73" t="s">
        <v>1026</v>
      </c>
    </row>
    <row r="300" spans="1:1" x14ac:dyDescent="0.2">
      <c r="A300" s="73" t="s">
        <v>1026</v>
      </c>
    </row>
    <row r="301" spans="1:1" x14ac:dyDescent="0.2">
      <c r="A301" s="73" t="s">
        <v>1026</v>
      </c>
    </row>
    <row r="302" spans="1:1" x14ac:dyDescent="0.2">
      <c r="A302" s="73" t="s">
        <v>1026</v>
      </c>
    </row>
    <row r="303" spans="1:1" x14ac:dyDescent="0.2">
      <c r="A303" s="73" t="s">
        <v>1026</v>
      </c>
    </row>
    <row r="304" spans="1:1" x14ac:dyDescent="0.2">
      <c r="A304" s="73" t="s">
        <v>1026</v>
      </c>
    </row>
    <row r="305" spans="1:1" x14ac:dyDescent="0.2">
      <c r="A305" s="73" t="s">
        <v>1026</v>
      </c>
    </row>
    <row r="306" spans="1:1" x14ac:dyDescent="0.2">
      <c r="A306" s="73" t="s">
        <v>1026</v>
      </c>
    </row>
    <row r="307" spans="1:1" x14ac:dyDescent="0.2">
      <c r="A307" s="73" t="s">
        <v>1026</v>
      </c>
    </row>
    <row r="308" spans="1:1" x14ac:dyDescent="0.2">
      <c r="A308" s="73" t="s">
        <v>1026</v>
      </c>
    </row>
    <row r="309" spans="1:1" x14ac:dyDescent="0.2">
      <c r="A309" s="73" t="s">
        <v>1026</v>
      </c>
    </row>
    <row r="310" spans="1:1" x14ac:dyDescent="0.2">
      <c r="A310" s="73" t="s">
        <v>1026</v>
      </c>
    </row>
    <row r="311" spans="1:1" x14ac:dyDescent="0.2">
      <c r="A311" s="73" t="s">
        <v>1026</v>
      </c>
    </row>
    <row r="312" spans="1:1" x14ac:dyDescent="0.2">
      <c r="A312" s="73" t="s">
        <v>1026</v>
      </c>
    </row>
    <row r="313" spans="1:1" x14ac:dyDescent="0.2">
      <c r="A313" s="73" t="s">
        <v>1026</v>
      </c>
    </row>
    <row r="314" spans="1:1" x14ac:dyDescent="0.2">
      <c r="A314" s="73" t="s">
        <v>1026</v>
      </c>
    </row>
    <row r="315" spans="1:1" x14ac:dyDescent="0.2">
      <c r="A315" s="73" t="s">
        <v>1026</v>
      </c>
    </row>
    <row r="316" spans="1:1" x14ac:dyDescent="0.2">
      <c r="A316" s="73" t="s">
        <v>1026</v>
      </c>
    </row>
    <row r="317" spans="1:1" x14ac:dyDescent="0.2">
      <c r="A317" s="73" t="s">
        <v>1026</v>
      </c>
    </row>
    <row r="318" spans="1:1" x14ac:dyDescent="0.2">
      <c r="A318" s="73" t="s">
        <v>1026</v>
      </c>
    </row>
    <row r="319" spans="1:1" x14ac:dyDescent="0.2">
      <c r="A319" s="73" t="s">
        <v>1026</v>
      </c>
    </row>
    <row r="320" spans="1:1" x14ac:dyDescent="0.2">
      <c r="A320" s="73" t="s">
        <v>1026</v>
      </c>
    </row>
    <row r="321" spans="1:1" x14ac:dyDescent="0.2">
      <c r="A321" s="73" t="s">
        <v>1026</v>
      </c>
    </row>
    <row r="322" spans="1:1" x14ac:dyDescent="0.2">
      <c r="A322" s="73" t="s">
        <v>1026</v>
      </c>
    </row>
    <row r="323" spans="1:1" x14ac:dyDescent="0.2">
      <c r="A323" s="73" t="s">
        <v>1026</v>
      </c>
    </row>
    <row r="324" spans="1:1" x14ac:dyDescent="0.2">
      <c r="A324" s="73" t="s">
        <v>1026</v>
      </c>
    </row>
    <row r="325" spans="1:1" x14ac:dyDescent="0.2">
      <c r="A325" s="73" t="s">
        <v>1026</v>
      </c>
    </row>
    <row r="326" spans="1:1" x14ac:dyDescent="0.2">
      <c r="A326" s="73" t="s">
        <v>1026</v>
      </c>
    </row>
    <row r="327" spans="1:1" x14ac:dyDescent="0.2">
      <c r="A327" s="73" t="s">
        <v>1026</v>
      </c>
    </row>
    <row r="328" spans="1:1" x14ac:dyDescent="0.2">
      <c r="A328" s="73" t="s">
        <v>1026</v>
      </c>
    </row>
    <row r="329" spans="1:1" x14ac:dyDescent="0.2">
      <c r="A329" s="73" t="s">
        <v>1026</v>
      </c>
    </row>
    <row r="330" spans="1:1" x14ac:dyDescent="0.2">
      <c r="A330" s="73" t="s">
        <v>1026</v>
      </c>
    </row>
    <row r="331" spans="1:1" x14ac:dyDescent="0.2">
      <c r="A331" s="73" t="s">
        <v>1026</v>
      </c>
    </row>
    <row r="332" spans="1:1" x14ac:dyDescent="0.2">
      <c r="A332" s="73" t="s">
        <v>1026</v>
      </c>
    </row>
    <row r="333" spans="1:1" x14ac:dyDescent="0.2">
      <c r="A333" s="73" t="s">
        <v>1026</v>
      </c>
    </row>
    <row r="334" spans="1:1" x14ac:dyDescent="0.2">
      <c r="A334" s="73" t="s">
        <v>1026</v>
      </c>
    </row>
    <row r="335" spans="1:1" x14ac:dyDescent="0.2">
      <c r="A335" s="73" t="s">
        <v>1026</v>
      </c>
    </row>
    <row r="336" spans="1:1" x14ac:dyDescent="0.2">
      <c r="A336" s="73" t="s">
        <v>1026</v>
      </c>
    </row>
    <row r="337" spans="1:1" x14ac:dyDescent="0.2">
      <c r="A337" s="73" t="s">
        <v>1026</v>
      </c>
    </row>
    <row r="338" spans="1:1" x14ac:dyDescent="0.2">
      <c r="A338" s="73" t="s">
        <v>1026</v>
      </c>
    </row>
    <row r="339" spans="1:1" x14ac:dyDescent="0.2">
      <c r="A339" s="73" t="s">
        <v>1026</v>
      </c>
    </row>
    <row r="340" spans="1:1" x14ac:dyDescent="0.2">
      <c r="A340" s="73" t="s">
        <v>1026</v>
      </c>
    </row>
    <row r="341" spans="1:1" x14ac:dyDescent="0.2">
      <c r="A341" s="73" t="s">
        <v>1026</v>
      </c>
    </row>
    <row r="342" spans="1:1" x14ac:dyDescent="0.2">
      <c r="A342" s="73" t="s">
        <v>1026</v>
      </c>
    </row>
    <row r="343" spans="1:1" x14ac:dyDescent="0.2">
      <c r="A343" s="73" t="s">
        <v>1026</v>
      </c>
    </row>
    <row r="344" spans="1:1" x14ac:dyDescent="0.2">
      <c r="A344" s="73" t="s">
        <v>1026</v>
      </c>
    </row>
    <row r="345" spans="1:1" x14ac:dyDescent="0.2">
      <c r="A345" s="73" t="s">
        <v>1026</v>
      </c>
    </row>
    <row r="346" spans="1:1" x14ac:dyDescent="0.2">
      <c r="A346" s="73" t="s">
        <v>1026</v>
      </c>
    </row>
    <row r="347" spans="1:1" x14ac:dyDescent="0.2">
      <c r="A347" s="73" t="s">
        <v>1026</v>
      </c>
    </row>
    <row r="348" spans="1:1" x14ac:dyDescent="0.2">
      <c r="A348" s="73" t="s">
        <v>1026</v>
      </c>
    </row>
    <row r="349" spans="1:1" x14ac:dyDescent="0.2">
      <c r="A349" s="73" t="s">
        <v>1026</v>
      </c>
    </row>
    <row r="350" spans="1:1" x14ac:dyDescent="0.2">
      <c r="A350" s="73" t="s">
        <v>1026</v>
      </c>
    </row>
    <row r="351" spans="1:1" x14ac:dyDescent="0.2">
      <c r="A351" s="73" t="s">
        <v>1026</v>
      </c>
    </row>
    <row r="352" spans="1:1" x14ac:dyDescent="0.2">
      <c r="A352" s="73" t="s">
        <v>1026</v>
      </c>
    </row>
    <row r="353" spans="1:1" x14ac:dyDescent="0.2">
      <c r="A353" s="73" t="s">
        <v>1026</v>
      </c>
    </row>
    <row r="354" spans="1:1" x14ac:dyDescent="0.2">
      <c r="A354" s="73" t="s">
        <v>1026</v>
      </c>
    </row>
    <row r="355" spans="1:1" x14ac:dyDescent="0.2">
      <c r="A355" s="73" t="s">
        <v>1026</v>
      </c>
    </row>
    <row r="356" spans="1:1" x14ac:dyDescent="0.2">
      <c r="A356" s="73" t="s">
        <v>1026</v>
      </c>
    </row>
    <row r="357" spans="1:1" x14ac:dyDescent="0.2">
      <c r="A357" s="73" t="s">
        <v>1026</v>
      </c>
    </row>
    <row r="358" spans="1:1" x14ac:dyDescent="0.2">
      <c r="A358" s="73" t="s">
        <v>1026</v>
      </c>
    </row>
    <row r="359" spans="1:1" x14ac:dyDescent="0.2">
      <c r="A359" s="73" t="s">
        <v>1026</v>
      </c>
    </row>
    <row r="360" spans="1:1" x14ac:dyDescent="0.2">
      <c r="A360" s="73" t="s">
        <v>1026</v>
      </c>
    </row>
    <row r="361" spans="1:1" x14ac:dyDescent="0.2">
      <c r="A361" s="73" t="s">
        <v>1026</v>
      </c>
    </row>
    <row r="362" spans="1:1" x14ac:dyDescent="0.2">
      <c r="A362" s="73" t="s">
        <v>1026</v>
      </c>
    </row>
    <row r="363" spans="1:1" x14ac:dyDescent="0.2">
      <c r="A363" s="73" t="s">
        <v>1026</v>
      </c>
    </row>
    <row r="364" spans="1:1" x14ac:dyDescent="0.2">
      <c r="A364" s="73" t="s">
        <v>1026</v>
      </c>
    </row>
    <row r="365" spans="1:1" x14ac:dyDescent="0.2">
      <c r="A365" s="73" t="s">
        <v>1026</v>
      </c>
    </row>
    <row r="366" spans="1:1" x14ac:dyDescent="0.2">
      <c r="A366" s="73" t="s">
        <v>1026</v>
      </c>
    </row>
    <row r="367" spans="1:1" x14ac:dyDescent="0.2">
      <c r="A367" s="73" t="s">
        <v>1026</v>
      </c>
    </row>
    <row r="368" spans="1:1" x14ac:dyDescent="0.2">
      <c r="A368" s="73" t="s">
        <v>1026</v>
      </c>
    </row>
    <row r="369" spans="1:1" x14ac:dyDescent="0.2">
      <c r="A369" s="73" t="s">
        <v>1026</v>
      </c>
    </row>
    <row r="370" spans="1:1" x14ac:dyDescent="0.2">
      <c r="A370" s="73" t="s">
        <v>1026</v>
      </c>
    </row>
    <row r="371" spans="1:1" x14ac:dyDescent="0.2">
      <c r="A371" s="73" t="s">
        <v>1026</v>
      </c>
    </row>
    <row r="372" spans="1:1" x14ac:dyDescent="0.2">
      <c r="A372" s="73" t="s">
        <v>1026</v>
      </c>
    </row>
    <row r="373" spans="1:1" x14ac:dyDescent="0.2">
      <c r="A373" s="73" t="s">
        <v>1026</v>
      </c>
    </row>
    <row r="374" spans="1:1" x14ac:dyDescent="0.2">
      <c r="A374" s="73" t="s">
        <v>1026</v>
      </c>
    </row>
    <row r="375" spans="1:1" x14ac:dyDescent="0.2">
      <c r="A375" s="73" t="s">
        <v>1026</v>
      </c>
    </row>
    <row r="376" spans="1:1" x14ac:dyDescent="0.2">
      <c r="A376" s="73" t="s">
        <v>1026</v>
      </c>
    </row>
    <row r="377" spans="1:1" x14ac:dyDescent="0.2">
      <c r="A377" s="73" t="s">
        <v>1026</v>
      </c>
    </row>
    <row r="378" spans="1:1" x14ac:dyDescent="0.2">
      <c r="A378" s="73" t="s">
        <v>1026</v>
      </c>
    </row>
    <row r="379" spans="1:1" x14ac:dyDescent="0.2">
      <c r="A379" s="73" t="s">
        <v>1026</v>
      </c>
    </row>
    <row r="380" spans="1:1" x14ac:dyDescent="0.2">
      <c r="A380" s="73" t="s">
        <v>1026</v>
      </c>
    </row>
    <row r="381" spans="1:1" x14ac:dyDescent="0.2">
      <c r="A381" s="73" t="s">
        <v>1026</v>
      </c>
    </row>
    <row r="382" spans="1:1" x14ac:dyDescent="0.2">
      <c r="A382" s="73" t="s">
        <v>1026</v>
      </c>
    </row>
    <row r="383" spans="1:1" x14ac:dyDescent="0.2">
      <c r="A383" s="73" t="s">
        <v>1026</v>
      </c>
    </row>
    <row r="384" spans="1:1" x14ac:dyDescent="0.2">
      <c r="A384" s="73" t="s">
        <v>1026</v>
      </c>
    </row>
    <row r="385" spans="1:1" x14ac:dyDescent="0.2">
      <c r="A385" s="73" t="s">
        <v>1026</v>
      </c>
    </row>
    <row r="386" spans="1:1" x14ac:dyDescent="0.2">
      <c r="A386" s="73" t="s">
        <v>1026</v>
      </c>
    </row>
    <row r="387" spans="1:1" x14ac:dyDescent="0.2">
      <c r="A387" s="73" t="s">
        <v>1026</v>
      </c>
    </row>
    <row r="388" spans="1:1" x14ac:dyDescent="0.2">
      <c r="A388" s="73" t="s">
        <v>1026</v>
      </c>
    </row>
    <row r="389" spans="1:1" x14ac:dyDescent="0.2">
      <c r="A389" s="73" t="s">
        <v>1026</v>
      </c>
    </row>
    <row r="390" spans="1:1" x14ac:dyDescent="0.2">
      <c r="A390" s="73" t="s">
        <v>1026</v>
      </c>
    </row>
    <row r="391" spans="1:1" x14ac:dyDescent="0.2">
      <c r="A391" s="73" t="s">
        <v>1026</v>
      </c>
    </row>
    <row r="392" spans="1:1" x14ac:dyDescent="0.2">
      <c r="A392" s="73" t="s">
        <v>1026</v>
      </c>
    </row>
    <row r="393" spans="1:1" x14ac:dyDescent="0.2">
      <c r="A393" s="73" t="s">
        <v>1026</v>
      </c>
    </row>
    <row r="394" spans="1:1" x14ac:dyDescent="0.2">
      <c r="A394" s="73" t="s">
        <v>1026</v>
      </c>
    </row>
    <row r="395" spans="1:1" x14ac:dyDescent="0.2">
      <c r="A395" s="73" t="s">
        <v>1026</v>
      </c>
    </row>
    <row r="396" spans="1:1" x14ac:dyDescent="0.2">
      <c r="A396" s="73" t="s">
        <v>1026</v>
      </c>
    </row>
    <row r="397" spans="1:1" x14ac:dyDescent="0.2">
      <c r="A397" s="73" t="s">
        <v>1026</v>
      </c>
    </row>
    <row r="398" spans="1:1" x14ac:dyDescent="0.2">
      <c r="A398" s="73" t="s">
        <v>1026</v>
      </c>
    </row>
    <row r="399" spans="1:1" x14ac:dyDescent="0.2">
      <c r="A399" s="73" t="s">
        <v>1026</v>
      </c>
    </row>
    <row r="400" spans="1:1" x14ac:dyDescent="0.2">
      <c r="A400" s="73" t="s">
        <v>1026</v>
      </c>
    </row>
    <row r="401" spans="1:1" x14ac:dyDescent="0.2">
      <c r="A401" s="73" t="s">
        <v>1026</v>
      </c>
    </row>
    <row r="402" spans="1:1" x14ac:dyDescent="0.2">
      <c r="A402" s="73" t="s">
        <v>1026</v>
      </c>
    </row>
    <row r="403" spans="1:1" x14ac:dyDescent="0.2">
      <c r="A403" s="73" t="s">
        <v>1026</v>
      </c>
    </row>
    <row r="404" spans="1:1" x14ac:dyDescent="0.2">
      <c r="A404" s="73" t="s">
        <v>1026</v>
      </c>
    </row>
    <row r="405" spans="1:1" x14ac:dyDescent="0.2">
      <c r="A405" s="73" t="s">
        <v>1026</v>
      </c>
    </row>
    <row r="406" spans="1:1" x14ac:dyDescent="0.2">
      <c r="A406" s="73" t="s">
        <v>1026</v>
      </c>
    </row>
    <row r="407" spans="1:1" x14ac:dyDescent="0.2">
      <c r="A407" s="73" t="s">
        <v>1026</v>
      </c>
    </row>
    <row r="408" spans="1:1" x14ac:dyDescent="0.2">
      <c r="A408" s="73" t="s">
        <v>1026</v>
      </c>
    </row>
    <row r="409" spans="1:1" x14ac:dyDescent="0.2">
      <c r="A409" s="73" t="s">
        <v>1026</v>
      </c>
    </row>
    <row r="410" spans="1:1" x14ac:dyDescent="0.2">
      <c r="A410" s="73" t="s">
        <v>1026</v>
      </c>
    </row>
    <row r="411" spans="1:1" x14ac:dyDescent="0.2">
      <c r="A411" s="73" t="s">
        <v>1026</v>
      </c>
    </row>
    <row r="412" spans="1:1" x14ac:dyDescent="0.2">
      <c r="A412" s="73" t="s">
        <v>1026</v>
      </c>
    </row>
    <row r="413" spans="1:1" x14ac:dyDescent="0.2">
      <c r="A413" s="73" t="s">
        <v>1026</v>
      </c>
    </row>
    <row r="414" spans="1:1" x14ac:dyDescent="0.2">
      <c r="A414" s="73" t="s">
        <v>1026</v>
      </c>
    </row>
    <row r="415" spans="1:1" x14ac:dyDescent="0.2">
      <c r="A415" s="73" t="s">
        <v>1026</v>
      </c>
    </row>
    <row r="416" spans="1:1" x14ac:dyDescent="0.2">
      <c r="A416" s="73" t="s">
        <v>1026</v>
      </c>
    </row>
    <row r="417" spans="1:1" x14ac:dyDescent="0.2">
      <c r="A417" s="73" t="s">
        <v>1026</v>
      </c>
    </row>
    <row r="418" spans="1:1" x14ac:dyDescent="0.2">
      <c r="A418" s="73" t="s">
        <v>1026</v>
      </c>
    </row>
    <row r="419" spans="1:1" x14ac:dyDescent="0.2">
      <c r="A419" s="73" t="s">
        <v>1026</v>
      </c>
    </row>
    <row r="420" spans="1:1" x14ac:dyDescent="0.2">
      <c r="A420" s="73" t="s">
        <v>1026</v>
      </c>
    </row>
    <row r="421" spans="1:1" x14ac:dyDescent="0.2">
      <c r="A421" s="73" t="s">
        <v>1026</v>
      </c>
    </row>
    <row r="422" spans="1:1" x14ac:dyDescent="0.2">
      <c r="A422" s="73" t="s">
        <v>1026</v>
      </c>
    </row>
    <row r="423" spans="1:1" x14ac:dyDescent="0.2">
      <c r="A423" s="73" t="s">
        <v>1026</v>
      </c>
    </row>
    <row r="424" spans="1:1" x14ac:dyDescent="0.2">
      <c r="A424" s="73" t="s">
        <v>1026</v>
      </c>
    </row>
    <row r="425" spans="1:1" x14ac:dyDescent="0.2">
      <c r="A425" s="73" t="s">
        <v>1026</v>
      </c>
    </row>
    <row r="426" spans="1:1" x14ac:dyDescent="0.2">
      <c r="A426" s="73" t="s">
        <v>1026</v>
      </c>
    </row>
    <row r="427" spans="1:1" x14ac:dyDescent="0.2">
      <c r="A427" s="73" t="s">
        <v>1026</v>
      </c>
    </row>
    <row r="428" spans="1:1" x14ac:dyDescent="0.2">
      <c r="A428" s="73" t="s">
        <v>1026</v>
      </c>
    </row>
    <row r="429" spans="1:1" x14ac:dyDescent="0.2">
      <c r="A429" s="73" t="s">
        <v>1026</v>
      </c>
    </row>
    <row r="430" spans="1:1" x14ac:dyDescent="0.2">
      <c r="A430" s="73" t="s">
        <v>1026</v>
      </c>
    </row>
    <row r="431" spans="1:1" x14ac:dyDescent="0.2">
      <c r="A431" s="73" t="s">
        <v>1026</v>
      </c>
    </row>
    <row r="432" spans="1:1" x14ac:dyDescent="0.2">
      <c r="A432" s="73" t="s">
        <v>1026</v>
      </c>
    </row>
    <row r="433" spans="1:1" x14ac:dyDescent="0.2">
      <c r="A433" s="73" t="s">
        <v>1026</v>
      </c>
    </row>
    <row r="434" spans="1:1" x14ac:dyDescent="0.2">
      <c r="A434" s="73" t="s">
        <v>1026</v>
      </c>
    </row>
    <row r="435" spans="1:1" x14ac:dyDescent="0.2">
      <c r="A435" s="73" t="s">
        <v>1026</v>
      </c>
    </row>
    <row r="436" spans="1:1" x14ac:dyDescent="0.2">
      <c r="A436" s="73" t="s">
        <v>1026</v>
      </c>
    </row>
    <row r="437" spans="1:1" x14ac:dyDescent="0.2">
      <c r="A437" s="73" t="s">
        <v>1026</v>
      </c>
    </row>
    <row r="438" spans="1:1" x14ac:dyDescent="0.2">
      <c r="A438" s="73" t="s">
        <v>1026</v>
      </c>
    </row>
    <row r="439" spans="1:1" x14ac:dyDescent="0.2">
      <c r="A439" s="73" t="s">
        <v>1026</v>
      </c>
    </row>
    <row r="440" spans="1:1" x14ac:dyDescent="0.2">
      <c r="A440" s="73" t="s">
        <v>1026</v>
      </c>
    </row>
    <row r="441" spans="1:1" x14ac:dyDescent="0.2">
      <c r="A441" s="73" t="s">
        <v>1026</v>
      </c>
    </row>
    <row r="442" spans="1:1" x14ac:dyDescent="0.2">
      <c r="A442" s="73" t="s">
        <v>1026</v>
      </c>
    </row>
    <row r="443" spans="1:1" x14ac:dyDescent="0.2">
      <c r="A443" s="73" t="s">
        <v>1026</v>
      </c>
    </row>
    <row r="444" spans="1:1" x14ac:dyDescent="0.2">
      <c r="A444" s="73" t="s">
        <v>1026</v>
      </c>
    </row>
    <row r="445" spans="1:1" x14ac:dyDescent="0.2">
      <c r="A445" s="73" t="s">
        <v>1026</v>
      </c>
    </row>
    <row r="446" spans="1:1" x14ac:dyDescent="0.2">
      <c r="A446" s="73" t="s">
        <v>1026</v>
      </c>
    </row>
    <row r="447" spans="1:1" x14ac:dyDescent="0.2">
      <c r="A447" s="73" t="s">
        <v>1026</v>
      </c>
    </row>
    <row r="448" spans="1:1" x14ac:dyDescent="0.2">
      <c r="A448" s="73" t="s">
        <v>1026</v>
      </c>
    </row>
    <row r="449" spans="1:1" x14ac:dyDescent="0.2">
      <c r="A449" s="73" t="s">
        <v>1026</v>
      </c>
    </row>
    <row r="450" spans="1:1" x14ac:dyDescent="0.2">
      <c r="A450" s="73" t="s">
        <v>1026</v>
      </c>
    </row>
    <row r="451" spans="1:1" x14ac:dyDescent="0.2">
      <c r="A451" s="73" t="s">
        <v>1026</v>
      </c>
    </row>
    <row r="452" spans="1:1" x14ac:dyDescent="0.2">
      <c r="A452" s="73" t="s">
        <v>1026</v>
      </c>
    </row>
    <row r="453" spans="1:1" x14ac:dyDescent="0.2">
      <c r="A453" s="73" t="s">
        <v>1026</v>
      </c>
    </row>
    <row r="454" spans="1:1" x14ac:dyDescent="0.2">
      <c r="A454" s="73" t="s">
        <v>1026</v>
      </c>
    </row>
    <row r="455" spans="1:1" x14ac:dyDescent="0.2">
      <c r="A455" s="73" t="s">
        <v>1026</v>
      </c>
    </row>
    <row r="456" spans="1:1" x14ac:dyDescent="0.2">
      <c r="A456" s="73" t="s">
        <v>1026</v>
      </c>
    </row>
    <row r="457" spans="1:1" x14ac:dyDescent="0.2">
      <c r="A457" s="73" t="s">
        <v>1026</v>
      </c>
    </row>
    <row r="458" spans="1:1" x14ac:dyDescent="0.2">
      <c r="A458" s="73" t="s">
        <v>1026</v>
      </c>
    </row>
    <row r="459" spans="1:1" x14ac:dyDescent="0.2">
      <c r="A459" s="73" t="s">
        <v>1026</v>
      </c>
    </row>
    <row r="460" spans="1:1" x14ac:dyDescent="0.2">
      <c r="A460" s="73" t="s">
        <v>1026</v>
      </c>
    </row>
    <row r="461" spans="1:1" x14ac:dyDescent="0.2">
      <c r="A461" s="73" t="s">
        <v>1026</v>
      </c>
    </row>
    <row r="462" spans="1:1" x14ac:dyDescent="0.2">
      <c r="A462" s="73" t="s">
        <v>1026</v>
      </c>
    </row>
    <row r="463" spans="1:1" x14ac:dyDescent="0.2">
      <c r="A463" s="73" t="s">
        <v>1026</v>
      </c>
    </row>
    <row r="464" spans="1:1" x14ac:dyDescent="0.2">
      <c r="A464" s="73" t="s">
        <v>1026</v>
      </c>
    </row>
    <row r="465" spans="1:1" x14ac:dyDescent="0.2">
      <c r="A465" s="73" t="s">
        <v>1026</v>
      </c>
    </row>
    <row r="466" spans="1:1" x14ac:dyDescent="0.2">
      <c r="A466" s="73" t="s">
        <v>1026</v>
      </c>
    </row>
    <row r="467" spans="1:1" x14ac:dyDescent="0.2">
      <c r="A467" s="73" t="s">
        <v>1026</v>
      </c>
    </row>
    <row r="468" spans="1:1" x14ac:dyDescent="0.2">
      <c r="A468" s="73" t="s">
        <v>1026</v>
      </c>
    </row>
    <row r="469" spans="1:1" x14ac:dyDescent="0.2">
      <c r="A469" s="73" t="s">
        <v>1026</v>
      </c>
    </row>
    <row r="470" spans="1:1" x14ac:dyDescent="0.2">
      <c r="A470" s="73" t="s">
        <v>1026</v>
      </c>
    </row>
    <row r="471" spans="1:1" x14ac:dyDescent="0.2">
      <c r="A471" s="73" t="s">
        <v>1026</v>
      </c>
    </row>
    <row r="472" spans="1:1" x14ac:dyDescent="0.2">
      <c r="A472" s="73" t="s">
        <v>1026</v>
      </c>
    </row>
    <row r="473" spans="1:1" x14ac:dyDescent="0.2">
      <c r="A473" s="73" t="s">
        <v>1026</v>
      </c>
    </row>
    <row r="474" spans="1:1" x14ac:dyDescent="0.2">
      <c r="A474" s="73" t="s">
        <v>1026</v>
      </c>
    </row>
    <row r="475" spans="1:1" x14ac:dyDescent="0.2">
      <c r="A475" s="73" t="s">
        <v>1026</v>
      </c>
    </row>
    <row r="476" spans="1:1" x14ac:dyDescent="0.2">
      <c r="A476" s="73" t="s">
        <v>1026</v>
      </c>
    </row>
    <row r="477" spans="1:1" x14ac:dyDescent="0.2">
      <c r="A477" s="73" t="s">
        <v>1026</v>
      </c>
    </row>
    <row r="478" spans="1:1" x14ac:dyDescent="0.2">
      <c r="A478" s="73" t="s">
        <v>1026</v>
      </c>
    </row>
    <row r="479" spans="1:1" x14ac:dyDescent="0.2">
      <c r="A479" s="73" t="s">
        <v>1026</v>
      </c>
    </row>
    <row r="480" spans="1:1" x14ac:dyDescent="0.2">
      <c r="A480" s="73" t="s">
        <v>1026</v>
      </c>
    </row>
    <row r="481" spans="1:1" x14ac:dyDescent="0.2">
      <c r="A481" s="73" t="s">
        <v>1026</v>
      </c>
    </row>
    <row r="482" spans="1:1" x14ac:dyDescent="0.2">
      <c r="A482" s="73" t="s">
        <v>1026</v>
      </c>
    </row>
    <row r="483" spans="1:1" x14ac:dyDescent="0.2">
      <c r="A483" s="73" t="s">
        <v>1026</v>
      </c>
    </row>
    <row r="484" spans="1:1" x14ac:dyDescent="0.2">
      <c r="A484" s="73" t="s">
        <v>1026</v>
      </c>
    </row>
    <row r="485" spans="1:1" x14ac:dyDescent="0.2">
      <c r="A485" s="73" t="s">
        <v>1026</v>
      </c>
    </row>
    <row r="486" spans="1:1" x14ac:dyDescent="0.2">
      <c r="A486" s="73" t="s">
        <v>1026</v>
      </c>
    </row>
    <row r="487" spans="1:1" x14ac:dyDescent="0.2">
      <c r="A487" s="73" t="s">
        <v>1026</v>
      </c>
    </row>
    <row r="488" spans="1:1" x14ac:dyDescent="0.2">
      <c r="A488" s="73" t="s">
        <v>1026</v>
      </c>
    </row>
    <row r="489" spans="1:1" x14ac:dyDescent="0.2">
      <c r="A489" s="73" t="s">
        <v>1026</v>
      </c>
    </row>
    <row r="490" spans="1:1" x14ac:dyDescent="0.2">
      <c r="A490" s="73" t="s">
        <v>1026</v>
      </c>
    </row>
    <row r="491" spans="1:1" x14ac:dyDescent="0.2">
      <c r="A491" s="73" t="s">
        <v>1026</v>
      </c>
    </row>
    <row r="492" spans="1:1" x14ac:dyDescent="0.2">
      <c r="A492" s="73" t="s">
        <v>1026</v>
      </c>
    </row>
    <row r="493" spans="1:1" x14ac:dyDescent="0.2">
      <c r="A493" s="73" t="s">
        <v>1026</v>
      </c>
    </row>
    <row r="494" spans="1:1" x14ac:dyDescent="0.2">
      <c r="A494" s="73" t="s">
        <v>1026</v>
      </c>
    </row>
    <row r="495" spans="1:1" x14ac:dyDescent="0.2">
      <c r="A495" s="73" t="s">
        <v>1026</v>
      </c>
    </row>
    <row r="496" spans="1:1" x14ac:dyDescent="0.2">
      <c r="A496" s="73" t="s">
        <v>1026</v>
      </c>
    </row>
    <row r="497" spans="1:1" x14ac:dyDescent="0.2">
      <c r="A497" s="73" t="s">
        <v>1026</v>
      </c>
    </row>
    <row r="498" spans="1:1" x14ac:dyDescent="0.2">
      <c r="A498" s="73" t="s">
        <v>1026</v>
      </c>
    </row>
    <row r="499" spans="1:1" x14ac:dyDescent="0.2">
      <c r="A499" s="73" t="s">
        <v>1026</v>
      </c>
    </row>
    <row r="500" spans="1:1" x14ac:dyDescent="0.2">
      <c r="A500" s="73" t="s">
        <v>1026</v>
      </c>
    </row>
    <row r="501" spans="1:1" x14ac:dyDescent="0.2">
      <c r="A501" s="73" t="s">
        <v>1026</v>
      </c>
    </row>
    <row r="502" spans="1:1" x14ac:dyDescent="0.2">
      <c r="A502" s="73" t="s">
        <v>1026</v>
      </c>
    </row>
    <row r="503" spans="1:1" x14ac:dyDescent="0.2">
      <c r="A503" s="73" t="s">
        <v>1026</v>
      </c>
    </row>
    <row r="504" spans="1:1" x14ac:dyDescent="0.2">
      <c r="A504" s="73" t="s">
        <v>1026</v>
      </c>
    </row>
    <row r="505" spans="1:1" x14ac:dyDescent="0.2">
      <c r="A505" s="73" t="s">
        <v>1026</v>
      </c>
    </row>
    <row r="506" spans="1:1" x14ac:dyDescent="0.2">
      <c r="A506" s="73" t="s">
        <v>1026</v>
      </c>
    </row>
    <row r="507" spans="1:1" x14ac:dyDescent="0.2">
      <c r="A507" s="73" t="s">
        <v>1026</v>
      </c>
    </row>
    <row r="508" spans="1:1" x14ac:dyDescent="0.2">
      <c r="A508" s="73" t="s">
        <v>1026</v>
      </c>
    </row>
    <row r="509" spans="1:1" x14ac:dyDescent="0.2">
      <c r="A509" s="73" t="s">
        <v>1026</v>
      </c>
    </row>
    <row r="510" spans="1:1" x14ac:dyDescent="0.2">
      <c r="A510" s="73" t="s">
        <v>1026</v>
      </c>
    </row>
    <row r="511" spans="1:1" x14ac:dyDescent="0.2">
      <c r="A511" s="73" t="s">
        <v>1026</v>
      </c>
    </row>
    <row r="512" spans="1:1" x14ac:dyDescent="0.2">
      <c r="A512" s="73" t="s">
        <v>1026</v>
      </c>
    </row>
    <row r="513" spans="1:1" x14ac:dyDescent="0.2">
      <c r="A513" s="73" t="s">
        <v>1026</v>
      </c>
    </row>
    <row r="514" spans="1:1" x14ac:dyDescent="0.2">
      <c r="A514" s="73" t="s">
        <v>1026</v>
      </c>
    </row>
    <row r="515" spans="1:1" x14ac:dyDescent="0.2">
      <c r="A515" s="73" t="s">
        <v>1026</v>
      </c>
    </row>
    <row r="516" spans="1:1" x14ac:dyDescent="0.2">
      <c r="A516" s="73" t="s">
        <v>1026</v>
      </c>
    </row>
    <row r="517" spans="1:1" x14ac:dyDescent="0.2">
      <c r="A517" s="73" t="s">
        <v>1026</v>
      </c>
    </row>
    <row r="518" spans="1:1" x14ac:dyDescent="0.2">
      <c r="A518" s="73" t="s">
        <v>1026</v>
      </c>
    </row>
    <row r="519" spans="1:1" x14ac:dyDescent="0.2">
      <c r="A519" s="73" t="s">
        <v>1026</v>
      </c>
    </row>
    <row r="520" spans="1:1" x14ac:dyDescent="0.2">
      <c r="A520" s="73" t="s">
        <v>1026</v>
      </c>
    </row>
    <row r="521" spans="1:1" x14ac:dyDescent="0.2">
      <c r="A521" s="73" t="s">
        <v>1026</v>
      </c>
    </row>
    <row r="522" spans="1:1" x14ac:dyDescent="0.2">
      <c r="A522" s="73" t="s">
        <v>1026</v>
      </c>
    </row>
    <row r="523" spans="1:1" x14ac:dyDescent="0.2">
      <c r="A523" s="73" t="s">
        <v>1026</v>
      </c>
    </row>
    <row r="524" spans="1:1" x14ac:dyDescent="0.2">
      <c r="A524" s="73" t="s">
        <v>1026</v>
      </c>
    </row>
    <row r="525" spans="1:1" x14ac:dyDescent="0.2">
      <c r="A525" s="73" t="s">
        <v>1026</v>
      </c>
    </row>
    <row r="526" spans="1:1" x14ac:dyDescent="0.2">
      <c r="A526" s="73" t="s">
        <v>1026</v>
      </c>
    </row>
    <row r="527" spans="1:1" x14ac:dyDescent="0.2">
      <c r="A527" s="73" t="s">
        <v>1026</v>
      </c>
    </row>
    <row r="528" spans="1:1" x14ac:dyDescent="0.2">
      <c r="A528" s="73" t="s">
        <v>1026</v>
      </c>
    </row>
    <row r="529" spans="1:1" x14ac:dyDescent="0.2">
      <c r="A529" s="73" t="s">
        <v>1026</v>
      </c>
    </row>
    <row r="530" spans="1:1" x14ac:dyDescent="0.2">
      <c r="A530" s="73" t="s">
        <v>1026</v>
      </c>
    </row>
    <row r="531" spans="1:1" x14ac:dyDescent="0.2">
      <c r="A531" s="73" t="s">
        <v>1026</v>
      </c>
    </row>
    <row r="532" spans="1:1" x14ac:dyDescent="0.2">
      <c r="A532" s="73" t="s">
        <v>1026</v>
      </c>
    </row>
    <row r="533" spans="1:1" x14ac:dyDescent="0.2">
      <c r="A533" s="73" t="s">
        <v>1026</v>
      </c>
    </row>
    <row r="534" spans="1:1" x14ac:dyDescent="0.2">
      <c r="A534" s="73" t="s">
        <v>1026</v>
      </c>
    </row>
    <row r="535" spans="1:1" x14ac:dyDescent="0.2">
      <c r="A535" s="73" t="s">
        <v>1026</v>
      </c>
    </row>
    <row r="536" spans="1:1" x14ac:dyDescent="0.2">
      <c r="A536" s="73" t="s">
        <v>1026</v>
      </c>
    </row>
    <row r="537" spans="1:1" x14ac:dyDescent="0.2">
      <c r="A537" s="73" t="s">
        <v>1026</v>
      </c>
    </row>
    <row r="538" spans="1:1" x14ac:dyDescent="0.2">
      <c r="A538" s="73" t="s">
        <v>1026</v>
      </c>
    </row>
    <row r="539" spans="1:1" x14ac:dyDescent="0.2">
      <c r="A539" s="73" t="s">
        <v>1026</v>
      </c>
    </row>
    <row r="540" spans="1:1" x14ac:dyDescent="0.2">
      <c r="A540" s="73" t="s">
        <v>1026</v>
      </c>
    </row>
    <row r="541" spans="1:1" x14ac:dyDescent="0.2">
      <c r="A541" s="73" t="s">
        <v>1026</v>
      </c>
    </row>
    <row r="542" spans="1:1" x14ac:dyDescent="0.2">
      <c r="A542" s="73" t="s">
        <v>1026</v>
      </c>
    </row>
    <row r="543" spans="1:1" x14ac:dyDescent="0.2">
      <c r="A543" s="73" t="s">
        <v>1026</v>
      </c>
    </row>
    <row r="544" spans="1:1" x14ac:dyDescent="0.2">
      <c r="A544" s="73" t="s">
        <v>1026</v>
      </c>
    </row>
    <row r="545" spans="1:1" x14ac:dyDescent="0.2">
      <c r="A545" s="73" t="s">
        <v>1026</v>
      </c>
    </row>
    <row r="546" spans="1:1" x14ac:dyDescent="0.2">
      <c r="A546" s="73" t="s">
        <v>1026</v>
      </c>
    </row>
    <row r="547" spans="1:1" x14ac:dyDescent="0.2">
      <c r="A547" s="73" t="s">
        <v>1026</v>
      </c>
    </row>
    <row r="548" spans="1:1" x14ac:dyDescent="0.2">
      <c r="A548" s="73" t="s">
        <v>1026</v>
      </c>
    </row>
    <row r="549" spans="1:1" x14ac:dyDescent="0.2">
      <c r="A549" s="73" t="s">
        <v>1026</v>
      </c>
    </row>
    <row r="550" spans="1:1" x14ac:dyDescent="0.2">
      <c r="A550" s="73" t="s">
        <v>1026</v>
      </c>
    </row>
    <row r="551" spans="1:1" x14ac:dyDescent="0.2">
      <c r="A551" s="73" t="s">
        <v>1026</v>
      </c>
    </row>
    <row r="552" spans="1:1" x14ac:dyDescent="0.2">
      <c r="A552" s="73" t="s">
        <v>1026</v>
      </c>
    </row>
    <row r="553" spans="1:1" x14ac:dyDescent="0.2">
      <c r="A553" s="73" t="s">
        <v>1026</v>
      </c>
    </row>
    <row r="554" spans="1:1" x14ac:dyDescent="0.2">
      <c r="A554" s="73" t="s">
        <v>1026</v>
      </c>
    </row>
    <row r="555" spans="1:1" x14ac:dyDescent="0.2">
      <c r="A555" s="73" t="s">
        <v>1026</v>
      </c>
    </row>
    <row r="556" spans="1:1" x14ac:dyDescent="0.2">
      <c r="A556" s="73" t="s">
        <v>1026</v>
      </c>
    </row>
    <row r="557" spans="1:1" x14ac:dyDescent="0.2">
      <c r="A557" s="73" t="s">
        <v>1026</v>
      </c>
    </row>
    <row r="558" spans="1:1" x14ac:dyDescent="0.2">
      <c r="A558" s="73" t="s">
        <v>1026</v>
      </c>
    </row>
    <row r="559" spans="1:1" x14ac:dyDescent="0.2">
      <c r="A559" s="73" t="s">
        <v>1026</v>
      </c>
    </row>
    <row r="560" spans="1:1" x14ac:dyDescent="0.2">
      <c r="A560" s="73" t="s">
        <v>1026</v>
      </c>
    </row>
    <row r="561" spans="1:1" x14ac:dyDescent="0.2">
      <c r="A561" s="73" t="s">
        <v>1026</v>
      </c>
    </row>
    <row r="562" spans="1:1" x14ac:dyDescent="0.2">
      <c r="A562" s="73" t="s">
        <v>1026</v>
      </c>
    </row>
    <row r="563" spans="1:1" x14ac:dyDescent="0.2">
      <c r="A563" s="73" t="s">
        <v>1026</v>
      </c>
    </row>
    <row r="564" spans="1:1" x14ac:dyDescent="0.2">
      <c r="A564" s="73" t="s">
        <v>1026</v>
      </c>
    </row>
    <row r="565" spans="1:1" x14ac:dyDescent="0.2">
      <c r="A565" s="73" t="s">
        <v>1026</v>
      </c>
    </row>
    <row r="566" spans="1:1" x14ac:dyDescent="0.2">
      <c r="A566" s="73" t="s">
        <v>1026</v>
      </c>
    </row>
    <row r="567" spans="1:1" x14ac:dyDescent="0.2">
      <c r="A567" s="73" t="s">
        <v>1026</v>
      </c>
    </row>
    <row r="568" spans="1:1" x14ac:dyDescent="0.2">
      <c r="A568" s="73" t="s">
        <v>1026</v>
      </c>
    </row>
    <row r="569" spans="1:1" x14ac:dyDescent="0.2">
      <c r="A569" s="73" t="s">
        <v>1026</v>
      </c>
    </row>
    <row r="570" spans="1:1" x14ac:dyDescent="0.2">
      <c r="A570" s="73" t="s">
        <v>1026</v>
      </c>
    </row>
    <row r="571" spans="1:1" x14ac:dyDescent="0.2">
      <c r="A571" s="73" t="s">
        <v>1026</v>
      </c>
    </row>
    <row r="572" spans="1:1" x14ac:dyDescent="0.2">
      <c r="A572" s="73" t="s">
        <v>1026</v>
      </c>
    </row>
    <row r="573" spans="1:1" x14ac:dyDescent="0.2">
      <c r="A573" s="73" t="s">
        <v>1026</v>
      </c>
    </row>
    <row r="574" spans="1:1" x14ac:dyDescent="0.2">
      <c r="A574" s="73" t="s">
        <v>1026</v>
      </c>
    </row>
    <row r="575" spans="1:1" x14ac:dyDescent="0.2">
      <c r="A575" s="73" t="s">
        <v>1026</v>
      </c>
    </row>
    <row r="576" spans="1:1" x14ac:dyDescent="0.2">
      <c r="A576" s="73" t="s">
        <v>1026</v>
      </c>
    </row>
    <row r="577" spans="1:1" x14ac:dyDescent="0.2">
      <c r="A577" s="73" t="s">
        <v>1026</v>
      </c>
    </row>
    <row r="578" spans="1:1" x14ac:dyDescent="0.2">
      <c r="A578" s="73" t="s">
        <v>1026</v>
      </c>
    </row>
    <row r="579" spans="1:1" x14ac:dyDescent="0.2">
      <c r="A579" s="73" t="s">
        <v>1026</v>
      </c>
    </row>
    <row r="580" spans="1:1" x14ac:dyDescent="0.2">
      <c r="A580" s="73" t="s">
        <v>1026</v>
      </c>
    </row>
    <row r="581" spans="1:1" x14ac:dyDescent="0.2">
      <c r="A581" s="73" t="s">
        <v>1026</v>
      </c>
    </row>
    <row r="582" spans="1:1" x14ac:dyDescent="0.2">
      <c r="A582" s="73" t="s">
        <v>1026</v>
      </c>
    </row>
    <row r="583" spans="1:1" x14ac:dyDescent="0.2">
      <c r="A583" s="73" t="s">
        <v>1026</v>
      </c>
    </row>
    <row r="584" spans="1:1" x14ac:dyDescent="0.2">
      <c r="A584" s="73" t="s">
        <v>1026</v>
      </c>
    </row>
    <row r="585" spans="1:1" x14ac:dyDescent="0.2">
      <c r="A585" s="73" t="s">
        <v>1026</v>
      </c>
    </row>
    <row r="586" spans="1:1" x14ac:dyDescent="0.2">
      <c r="A586" s="73" t="s">
        <v>1026</v>
      </c>
    </row>
    <row r="587" spans="1:1" x14ac:dyDescent="0.2">
      <c r="A587" s="73" t="s">
        <v>1026</v>
      </c>
    </row>
    <row r="588" spans="1:1" x14ac:dyDescent="0.2">
      <c r="A588" s="73" t="s">
        <v>1026</v>
      </c>
    </row>
    <row r="589" spans="1:1" x14ac:dyDescent="0.2">
      <c r="A589" s="73" t="s">
        <v>1026</v>
      </c>
    </row>
    <row r="590" spans="1:1" x14ac:dyDescent="0.2">
      <c r="A590" s="73" t="s">
        <v>1026</v>
      </c>
    </row>
    <row r="591" spans="1:1" x14ac:dyDescent="0.2">
      <c r="A591" s="73" t="s">
        <v>1026</v>
      </c>
    </row>
    <row r="592" spans="1:1" x14ac:dyDescent="0.2">
      <c r="A592" s="73" t="s">
        <v>1026</v>
      </c>
    </row>
    <row r="593" spans="1:1" x14ac:dyDescent="0.2">
      <c r="A593" s="73" t="s">
        <v>1026</v>
      </c>
    </row>
    <row r="594" spans="1:1" x14ac:dyDescent="0.2">
      <c r="A594" s="73" t="s">
        <v>1026</v>
      </c>
    </row>
    <row r="595" spans="1:1" x14ac:dyDescent="0.2">
      <c r="A595" s="73" t="s">
        <v>1026</v>
      </c>
    </row>
    <row r="596" spans="1:1" x14ac:dyDescent="0.2">
      <c r="A596" s="73" t="s">
        <v>1026</v>
      </c>
    </row>
    <row r="597" spans="1:1" x14ac:dyDescent="0.2">
      <c r="A597" s="73" t="s">
        <v>1026</v>
      </c>
    </row>
    <row r="598" spans="1:1" x14ac:dyDescent="0.2">
      <c r="A598" s="73" t="s">
        <v>1026</v>
      </c>
    </row>
    <row r="599" spans="1:1" x14ac:dyDescent="0.2">
      <c r="A599" s="73" t="s">
        <v>1026</v>
      </c>
    </row>
    <row r="600" spans="1:1" x14ac:dyDescent="0.2">
      <c r="A600" s="73" t="s">
        <v>1026</v>
      </c>
    </row>
    <row r="601" spans="1:1" x14ac:dyDescent="0.2">
      <c r="A601" s="73" t="s">
        <v>1026</v>
      </c>
    </row>
    <row r="602" spans="1:1" x14ac:dyDescent="0.2">
      <c r="A602" s="73" t="s">
        <v>1026</v>
      </c>
    </row>
    <row r="603" spans="1:1" x14ac:dyDescent="0.2">
      <c r="A603" s="73" t="s">
        <v>1026</v>
      </c>
    </row>
    <row r="604" spans="1:1" x14ac:dyDescent="0.2">
      <c r="A604" s="73" t="s">
        <v>1026</v>
      </c>
    </row>
    <row r="605" spans="1:1" x14ac:dyDescent="0.2">
      <c r="A605" s="73" t="s">
        <v>1026</v>
      </c>
    </row>
    <row r="606" spans="1:1" x14ac:dyDescent="0.2">
      <c r="A606" s="73" t="s">
        <v>1026</v>
      </c>
    </row>
    <row r="607" spans="1:1" x14ac:dyDescent="0.2">
      <c r="A607" s="73" t="s">
        <v>1026</v>
      </c>
    </row>
    <row r="608" spans="1:1" x14ac:dyDescent="0.2">
      <c r="A608" s="73" t="s">
        <v>1026</v>
      </c>
    </row>
    <row r="609" spans="1:1" x14ac:dyDescent="0.2">
      <c r="A609" s="73" t="s">
        <v>1026</v>
      </c>
    </row>
    <row r="610" spans="1:1" x14ac:dyDescent="0.2">
      <c r="A610" s="73" t="s">
        <v>1026</v>
      </c>
    </row>
    <row r="611" spans="1:1" x14ac:dyDescent="0.2">
      <c r="A611" s="73" t="s">
        <v>1026</v>
      </c>
    </row>
    <row r="612" spans="1:1" x14ac:dyDescent="0.2">
      <c r="A612" s="73" t="s">
        <v>1026</v>
      </c>
    </row>
    <row r="613" spans="1:1" x14ac:dyDescent="0.2">
      <c r="A613" s="73" t="s">
        <v>1026</v>
      </c>
    </row>
    <row r="614" spans="1:1" x14ac:dyDescent="0.2">
      <c r="A614" s="73" t="s">
        <v>1026</v>
      </c>
    </row>
    <row r="615" spans="1:1" x14ac:dyDescent="0.2">
      <c r="A615" s="73" t="s">
        <v>1026</v>
      </c>
    </row>
    <row r="616" spans="1:1" x14ac:dyDescent="0.2">
      <c r="A616" s="73" t="s">
        <v>1026</v>
      </c>
    </row>
    <row r="617" spans="1:1" x14ac:dyDescent="0.2">
      <c r="A617" s="73" t="s">
        <v>1026</v>
      </c>
    </row>
    <row r="618" spans="1:1" x14ac:dyDescent="0.2">
      <c r="A618" s="73" t="s">
        <v>1026</v>
      </c>
    </row>
    <row r="619" spans="1:1" x14ac:dyDescent="0.2">
      <c r="A619" s="73" t="s">
        <v>1026</v>
      </c>
    </row>
    <row r="620" spans="1:1" x14ac:dyDescent="0.2">
      <c r="A620" s="73" t="s">
        <v>1026</v>
      </c>
    </row>
    <row r="621" spans="1:1" x14ac:dyDescent="0.2">
      <c r="A621" s="73" t="s">
        <v>1026</v>
      </c>
    </row>
    <row r="622" spans="1:1" x14ac:dyDescent="0.2">
      <c r="A622" s="73" t="s">
        <v>1026</v>
      </c>
    </row>
    <row r="623" spans="1:1" x14ac:dyDescent="0.2">
      <c r="A623" s="73" t="s">
        <v>1026</v>
      </c>
    </row>
    <row r="624" spans="1:1" x14ac:dyDescent="0.2">
      <c r="A624" s="73" t="s">
        <v>1026</v>
      </c>
    </row>
    <row r="625" spans="1:1" x14ac:dyDescent="0.2">
      <c r="A625" s="73" t="s">
        <v>1026</v>
      </c>
    </row>
    <row r="626" spans="1:1" x14ac:dyDescent="0.2">
      <c r="A626" s="73" t="s">
        <v>1026</v>
      </c>
    </row>
    <row r="627" spans="1:1" x14ac:dyDescent="0.2">
      <c r="A627" s="73" t="s">
        <v>1026</v>
      </c>
    </row>
    <row r="628" spans="1:1" x14ac:dyDescent="0.2">
      <c r="A628" s="73" t="s">
        <v>1026</v>
      </c>
    </row>
    <row r="629" spans="1:1" x14ac:dyDescent="0.2">
      <c r="A629" s="73" t="s">
        <v>1026</v>
      </c>
    </row>
    <row r="630" spans="1:1" x14ac:dyDescent="0.2">
      <c r="A630" s="73" t="s">
        <v>1026</v>
      </c>
    </row>
    <row r="631" spans="1:1" x14ac:dyDescent="0.2">
      <c r="A631" s="73" t="s">
        <v>1026</v>
      </c>
    </row>
    <row r="632" spans="1:1" x14ac:dyDescent="0.2">
      <c r="A632" s="73" t="s">
        <v>1026</v>
      </c>
    </row>
    <row r="633" spans="1:1" x14ac:dyDescent="0.2">
      <c r="A633" s="73" t="s">
        <v>1026</v>
      </c>
    </row>
    <row r="634" spans="1:1" x14ac:dyDescent="0.2">
      <c r="A634" s="73" t="s">
        <v>1026</v>
      </c>
    </row>
    <row r="635" spans="1:1" x14ac:dyDescent="0.2">
      <c r="A635" s="73" t="s">
        <v>1026</v>
      </c>
    </row>
    <row r="636" spans="1:1" x14ac:dyDescent="0.2">
      <c r="A636" s="73" t="s">
        <v>1026</v>
      </c>
    </row>
    <row r="637" spans="1:1" x14ac:dyDescent="0.2">
      <c r="A637" s="73" t="s">
        <v>1026</v>
      </c>
    </row>
    <row r="638" spans="1:1" x14ac:dyDescent="0.2">
      <c r="A638" s="73" t="s">
        <v>1026</v>
      </c>
    </row>
    <row r="639" spans="1:1" x14ac:dyDescent="0.2">
      <c r="A639" s="73" t="s">
        <v>1026</v>
      </c>
    </row>
    <row r="640" spans="1:1" x14ac:dyDescent="0.2">
      <c r="A640" s="73" t="s">
        <v>1026</v>
      </c>
    </row>
    <row r="641" spans="1:1" x14ac:dyDescent="0.2">
      <c r="A641" s="73" t="s">
        <v>1026</v>
      </c>
    </row>
    <row r="642" spans="1:1" x14ac:dyDescent="0.2">
      <c r="A642" s="73" t="s">
        <v>1026</v>
      </c>
    </row>
    <row r="643" spans="1:1" x14ac:dyDescent="0.2">
      <c r="A643" s="73" t="s">
        <v>1026</v>
      </c>
    </row>
    <row r="644" spans="1:1" x14ac:dyDescent="0.2">
      <c r="A644" s="73" t="s">
        <v>1026</v>
      </c>
    </row>
    <row r="645" spans="1:1" x14ac:dyDescent="0.2">
      <c r="A645" s="73" t="s">
        <v>1026</v>
      </c>
    </row>
    <row r="646" spans="1:1" x14ac:dyDescent="0.2">
      <c r="A646" s="73" t="s">
        <v>1026</v>
      </c>
    </row>
    <row r="647" spans="1:1" x14ac:dyDescent="0.2">
      <c r="A647" s="73" t="s">
        <v>1026</v>
      </c>
    </row>
    <row r="648" spans="1:1" x14ac:dyDescent="0.2">
      <c r="A648" s="73" t="s">
        <v>1026</v>
      </c>
    </row>
    <row r="649" spans="1:1" x14ac:dyDescent="0.2">
      <c r="A649" s="73" t="s">
        <v>1026</v>
      </c>
    </row>
    <row r="650" spans="1:1" x14ac:dyDescent="0.2">
      <c r="A650" s="73" t="s">
        <v>1026</v>
      </c>
    </row>
    <row r="651" spans="1:1" x14ac:dyDescent="0.2">
      <c r="A651" s="73" t="s">
        <v>1026</v>
      </c>
    </row>
    <row r="652" spans="1:1" x14ac:dyDescent="0.2">
      <c r="A652" s="73" t="s">
        <v>1026</v>
      </c>
    </row>
    <row r="653" spans="1:1" x14ac:dyDescent="0.2">
      <c r="A653" s="73" t="s">
        <v>1026</v>
      </c>
    </row>
    <row r="654" spans="1:1" x14ac:dyDescent="0.2">
      <c r="A654" s="73" t="s">
        <v>1026</v>
      </c>
    </row>
    <row r="655" spans="1:1" x14ac:dyDescent="0.2">
      <c r="A655" s="73" t="s">
        <v>1026</v>
      </c>
    </row>
    <row r="656" spans="1:1" x14ac:dyDescent="0.2">
      <c r="A656" s="73" t="s">
        <v>1026</v>
      </c>
    </row>
    <row r="657" spans="1:1" x14ac:dyDescent="0.2">
      <c r="A657" s="73" t="s">
        <v>1026</v>
      </c>
    </row>
    <row r="658" spans="1:1" x14ac:dyDescent="0.2">
      <c r="A658" s="73" t="s">
        <v>1026</v>
      </c>
    </row>
    <row r="659" spans="1:1" x14ac:dyDescent="0.2">
      <c r="A659" s="73" t="s">
        <v>1026</v>
      </c>
    </row>
    <row r="660" spans="1:1" x14ac:dyDescent="0.2">
      <c r="A660" s="73" t="s">
        <v>1026</v>
      </c>
    </row>
    <row r="661" spans="1:1" x14ac:dyDescent="0.2">
      <c r="A661" s="73" t="s">
        <v>1026</v>
      </c>
    </row>
    <row r="662" spans="1:1" x14ac:dyDescent="0.2">
      <c r="A662" s="73" t="s">
        <v>1026</v>
      </c>
    </row>
    <row r="663" spans="1:1" x14ac:dyDescent="0.2">
      <c r="A663" s="73" t="s">
        <v>1026</v>
      </c>
    </row>
    <row r="664" spans="1:1" x14ac:dyDescent="0.2">
      <c r="A664" s="73" t="s">
        <v>1026</v>
      </c>
    </row>
    <row r="665" spans="1:1" x14ac:dyDescent="0.2">
      <c r="A665" s="73" t="s">
        <v>1026</v>
      </c>
    </row>
    <row r="666" spans="1:1" x14ac:dyDescent="0.2">
      <c r="A666" s="73" t="s">
        <v>1026</v>
      </c>
    </row>
    <row r="667" spans="1:1" x14ac:dyDescent="0.2">
      <c r="A667" s="73" t="s">
        <v>1026</v>
      </c>
    </row>
    <row r="668" spans="1:1" x14ac:dyDescent="0.2">
      <c r="A668" s="73" t="s">
        <v>1026</v>
      </c>
    </row>
    <row r="669" spans="1:1" x14ac:dyDescent="0.2">
      <c r="A669" s="73" t="s">
        <v>1026</v>
      </c>
    </row>
    <row r="670" spans="1:1" x14ac:dyDescent="0.2">
      <c r="A670" s="73" t="s">
        <v>1026</v>
      </c>
    </row>
    <row r="671" spans="1:1" x14ac:dyDescent="0.2">
      <c r="A671" s="73" t="s">
        <v>1026</v>
      </c>
    </row>
    <row r="672" spans="1:1" x14ac:dyDescent="0.2">
      <c r="A672" s="73" t="s">
        <v>1026</v>
      </c>
    </row>
    <row r="673" spans="1:1" x14ac:dyDescent="0.2">
      <c r="A673" s="73" t="s">
        <v>1026</v>
      </c>
    </row>
    <row r="674" spans="1:1" x14ac:dyDescent="0.2">
      <c r="A674" s="73" t="s">
        <v>1026</v>
      </c>
    </row>
    <row r="675" spans="1:1" x14ac:dyDescent="0.2">
      <c r="A675" s="73" t="s">
        <v>1026</v>
      </c>
    </row>
    <row r="676" spans="1:1" x14ac:dyDescent="0.2">
      <c r="A676" s="73" t="s">
        <v>1026</v>
      </c>
    </row>
    <row r="677" spans="1:1" x14ac:dyDescent="0.2">
      <c r="A677" s="73" t="s">
        <v>1026</v>
      </c>
    </row>
    <row r="678" spans="1:1" x14ac:dyDescent="0.2">
      <c r="A678" s="73" t="s">
        <v>1026</v>
      </c>
    </row>
    <row r="679" spans="1:1" x14ac:dyDescent="0.2">
      <c r="A679" s="73" t="s">
        <v>1026</v>
      </c>
    </row>
    <row r="680" spans="1:1" x14ac:dyDescent="0.2">
      <c r="A680" s="73" t="s">
        <v>1026</v>
      </c>
    </row>
    <row r="681" spans="1:1" x14ac:dyDescent="0.2">
      <c r="A681" s="73" t="s">
        <v>1026</v>
      </c>
    </row>
    <row r="682" spans="1:1" x14ac:dyDescent="0.2">
      <c r="A682" s="73" t="s">
        <v>1026</v>
      </c>
    </row>
    <row r="683" spans="1:1" x14ac:dyDescent="0.2">
      <c r="A683" s="73" t="s">
        <v>1026</v>
      </c>
    </row>
    <row r="684" spans="1:1" x14ac:dyDescent="0.2">
      <c r="A684" s="73" t="s">
        <v>1026</v>
      </c>
    </row>
    <row r="685" spans="1:1" x14ac:dyDescent="0.2">
      <c r="A685" s="73" t="s">
        <v>1026</v>
      </c>
    </row>
    <row r="686" spans="1:1" x14ac:dyDescent="0.2">
      <c r="A686" s="73" t="s">
        <v>1026</v>
      </c>
    </row>
    <row r="687" spans="1:1" x14ac:dyDescent="0.2">
      <c r="A687" s="73" t="s">
        <v>1026</v>
      </c>
    </row>
    <row r="688" spans="1:1" x14ac:dyDescent="0.2">
      <c r="A688" s="73" t="s">
        <v>1026</v>
      </c>
    </row>
    <row r="689" spans="1:1" x14ac:dyDescent="0.2">
      <c r="A689" s="73" t="s">
        <v>1026</v>
      </c>
    </row>
    <row r="690" spans="1:1" x14ac:dyDescent="0.2">
      <c r="A690" s="73" t="s">
        <v>1026</v>
      </c>
    </row>
    <row r="691" spans="1:1" x14ac:dyDescent="0.2">
      <c r="A691" s="73" t="s">
        <v>1026</v>
      </c>
    </row>
    <row r="692" spans="1:1" x14ac:dyDescent="0.2">
      <c r="A692" s="73" t="s">
        <v>1026</v>
      </c>
    </row>
    <row r="693" spans="1:1" x14ac:dyDescent="0.2">
      <c r="A693" s="73" t="s">
        <v>1026</v>
      </c>
    </row>
    <row r="694" spans="1:1" x14ac:dyDescent="0.2">
      <c r="A694" s="73" t="s">
        <v>1026</v>
      </c>
    </row>
    <row r="695" spans="1:1" x14ac:dyDescent="0.2">
      <c r="A695" s="73" t="s">
        <v>1026</v>
      </c>
    </row>
    <row r="696" spans="1:1" x14ac:dyDescent="0.2">
      <c r="A696" s="73" t="s">
        <v>1026</v>
      </c>
    </row>
    <row r="697" spans="1:1" x14ac:dyDescent="0.2">
      <c r="A697" s="73" t="s">
        <v>1026</v>
      </c>
    </row>
    <row r="698" spans="1:1" x14ac:dyDescent="0.2">
      <c r="A698" s="73" t="s">
        <v>1026</v>
      </c>
    </row>
    <row r="699" spans="1:1" x14ac:dyDescent="0.2">
      <c r="A699" s="73" t="s">
        <v>1026</v>
      </c>
    </row>
    <row r="700" spans="1:1" x14ac:dyDescent="0.2">
      <c r="A700" s="73" t="s">
        <v>1026</v>
      </c>
    </row>
    <row r="701" spans="1:1" x14ac:dyDescent="0.2">
      <c r="A701" s="73" t="s">
        <v>1026</v>
      </c>
    </row>
    <row r="702" spans="1:1" x14ac:dyDescent="0.2">
      <c r="A702" s="73" t="s">
        <v>1026</v>
      </c>
    </row>
    <row r="703" spans="1:1" x14ac:dyDescent="0.2">
      <c r="A703" s="73" t="s">
        <v>1026</v>
      </c>
    </row>
    <row r="704" spans="1:1" x14ac:dyDescent="0.2">
      <c r="A704" s="73" t="s">
        <v>1026</v>
      </c>
    </row>
    <row r="705" spans="1:1" x14ac:dyDescent="0.2">
      <c r="A705" s="73" t="s">
        <v>1026</v>
      </c>
    </row>
    <row r="706" spans="1:1" x14ac:dyDescent="0.2">
      <c r="A706" s="73" t="s">
        <v>1026</v>
      </c>
    </row>
    <row r="707" spans="1:1" x14ac:dyDescent="0.2">
      <c r="A707" s="73" t="s">
        <v>1026</v>
      </c>
    </row>
    <row r="708" spans="1:1" x14ac:dyDescent="0.2">
      <c r="A708" s="73" t="s">
        <v>1026</v>
      </c>
    </row>
    <row r="709" spans="1:1" x14ac:dyDescent="0.2">
      <c r="A709" s="73" t="s">
        <v>1026</v>
      </c>
    </row>
    <row r="710" spans="1:1" x14ac:dyDescent="0.2">
      <c r="A710" s="73" t="s">
        <v>1026</v>
      </c>
    </row>
    <row r="711" spans="1:1" x14ac:dyDescent="0.2">
      <c r="A711" s="73" t="s">
        <v>1026</v>
      </c>
    </row>
    <row r="712" spans="1:1" x14ac:dyDescent="0.2">
      <c r="A712" s="73" t="s">
        <v>1026</v>
      </c>
    </row>
    <row r="713" spans="1:1" x14ac:dyDescent="0.2">
      <c r="A713" s="73" t="s">
        <v>1026</v>
      </c>
    </row>
    <row r="714" spans="1:1" x14ac:dyDescent="0.2">
      <c r="A714" s="73" t="s">
        <v>1026</v>
      </c>
    </row>
    <row r="715" spans="1:1" x14ac:dyDescent="0.2">
      <c r="A715" s="73" t="s">
        <v>1026</v>
      </c>
    </row>
    <row r="716" spans="1:1" x14ac:dyDescent="0.2">
      <c r="A716" s="73" t="s">
        <v>1026</v>
      </c>
    </row>
    <row r="717" spans="1:1" x14ac:dyDescent="0.2">
      <c r="A717" s="73" t="s">
        <v>1026</v>
      </c>
    </row>
    <row r="718" spans="1:1" x14ac:dyDescent="0.2">
      <c r="A718" s="73" t="s">
        <v>1026</v>
      </c>
    </row>
    <row r="719" spans="1:1" x14ac:dyDescent="0.2">
      <c r="A719" s="73" t="s">
        <v>1026</v>
      </c>
    </row>
    <row r="720" spans="1:1" x14ac:dyDescent="0.2">
      <c r="A720" s="73" t="s">
        <v>1026</v>
      </c>
    </row>
    <row r="721" spans="1:1" x14ac:dyDescent="0.2">
      <c r="A721" s="73" t="s">
        <v>1026</v>
      </c>
    </row>
    <row r="722" spans="1:1" x14ac:dyDescent="0.2">
      <c r="A722" s="73" t="s">
        <v>1026</v>
      </c>
    </row>
    <row r="723" spans="1:1" x14ac:dyDescent="0.2">
      <c r="A723" s="73" t="s">
        <v>1026</v>
      </c>
    </row>
    <row r="724" spans="1:1" x14ac:dyDescent="0.2">
      <c r="A724" s="73" t="s">
        <v>1026</v>
      </c>
    </row>
    <row r="725" spans="1:1" x14ac:dyDescent="0.2">
      <c r="A725" s="73" t="s">
        <v>1026</v>
      </c>
    </row>
    <row r="726" spans="1:1" x14ac:dyDescent="0.2">
      <c r="A726" s="73" t="s">
        <v>1026</v>
      </c>
    </row>
    <row r="727" spans="1:1" x14ac:dyDescent="0.2">
      <c r="A727" s="73" t="s">
        <v>1026</v>
      </c>
    </row>
    <row r="728" spans="1:1" x14ac:dyDescent="0.2">
      <c r="A728" s="73" t="s">
        <v>1026</v>
      </c>
    </row>
    <row r="729" spans="1:1" x14ac:dyDescent="0.2">
      <c r="A729" s="73" t="s">
        <v>1026</v>
      </c>
    </row>
    <row r="730" spans="1:1" x14ac:dyDescent="0.2">
      <c r="A730" s="73" t="s">
        <v>1026</v>
      </c>
    </row>
    <row r="731" spans="1:1" x14ac:dyDescent="0.2">
      <c r="A731" s="73" t="s">
        <v>1026</v>
      </c>
    </row>
    <row r="732" spans="1:1" x14ac:dyDescent="0.2">
      <c r="A732" s="73" t="s">
        <v>1026</v>
      </c>
    </row>
    <row r="733" spans="1:1" x14ac:dyDescent="0.2">
      <c r="A733" s="73" t="s">
        <v>1026</v>
      </c>
    </row>
    <row r="734" spans="1:1" x14ac:dyDescent="0.2">
      <c r="A734" s="73" t="s">
        <v>1026</v>
      </c>
    </row>
    <row r="735" spans="1:1" x14ac:dyDescent="0.2">
      <c r="A735" s="73" t="s">
        <v>1026</v>
      </c>
    </row>
    <row r="736" spans="1:1" x14ac:dyDescent="0.2">
      <c r="A736" s="73" t="s">
        <v>1026</v>
      </c>
    </row>
    <row r="737" spans="1:1" x14ac:dyDescent="0.2">
      <c r="A737" s="73" t="s">
        <v>1026</v>
      </c>
    </row>
    <row r="738" spans="1:1" x14ac:dyDescent="0.2">
      <c r="A738" s="73" t="s">
        <v>1026</v>
      </c>
    </row>
    <row r="739" spans="1:1" x14ac:dyDescent="0.2">
      <c r="A739" s="73" t="s">
        <v>1026</v>
      </c>
    </row>
    <row r="740" spans="1:1" x14ac:dyDescent="0.2">
      <c r="A740" s="73" t="s">
        <v>1026</v>
      </c>
    </row>
    <row r="741" spans="1:1" x14ac:dyDescent="0.2">
      <c r="A741" s="73" t="s">
        <v>1026</v>
      </c>
    </row>
    <row r="742" spans="1:1" x14ac:dyDescent="0.2">
      <c r="A742" s="73" t="s">
        <v>1026</v>
      </c>
    </row>
    <row r="743" spans="1:1" x14ac:dyDescent="0.2">
      <c r="A743" s="73" t="s">
        <v>1026</v>
      </c>
    </row>
    <row r="744" spans="1:1" x14ac:dyDescent="0.2">
      <c r="A744" s="73" t="s">
        <v>1026</v>
      </c>
    </row>
    <row r="745" spans="1:1" x14ac:dyDescent="0.2">
      <c r="A745" s="73" t="s">
        <v>1026</v>
      </c>
    </row>
    <row r="746" spans="1:1" x14ac:dyDescent="0.2">
      <c r="A746" s="73" t="s">
        <v>1026</v>
      </c>
    </row>
    <row r="747" spans="1:1" x14ac:dyDescent="0.2">
      <c r="A747" s="73" t="s">
        <v>1026</v>
      </c>
    </row>
    <row r="748" spans="1:1" x14ac:dyDescent="0.2">
      <c r="A748" s="73" t="s">
        <v>1026</v>
      </c>
    </row>
    <row r="749" spans="1:1" x14ac:dyDescent="0.2">
      <c r="A749" s="73" t="s">
        <v>1026</v>
      </c>
    </row>
    <row r="750" spans="1:1" x14ac:dyDescent="0.2">
      <c r="A750" s="73" t="s">
        <v>1026</v>
      </c>
    </row>
    <row r="751" spans="1:1" x14ac:dyDescent="0.2">
      <c r="A751" s="73" t="s">
        <v>1026</v>
      </c>
    </row>
    <row r="752" spans="1:1" x14ac:dyDescent="0.2">
      <c r="A752" s="73" t="s">
        <v>1026</v>
      </c>
    </row>
    <row r="753" spans="1:1" x14ac:dyDescent="0.2">
      <c r="A753" s="73" t="s">
        <v>1026</v>
      </c>
    </row>
    <row r="754" spans="1:1" x14ac:dyDescent="0.2">
      <c r="A754" s="73" t="s">
        <v>1026</v>
      </c>
    </row>
    <row r="755" spans="1:1" x14ac:dyDescent="0.2">
      <c r="A755" s="73" t="s">
        <v>1026</v>
      </c>
    </row>
    <row r="756" spans="1:1" x14ac:dyDescent="0.2">
      <c r="A756" s="73" t="s">
        <v>1026</v>
      </c>
    </row>
    <row r="757" spans="1:1" x14ac:dyDescent="0.2">
      <c r="A757" s="73" t="s">
        <v>1026</v>
      </c>
    </row>
    <row r="758" spans="1:1" x14ac:dyDescent="0.2">
      <c r="A758" s="73" t="s">
        <v>1026</v>
      </c>
    </row>
    <row r="759" spans="1:1" x14ac:dyDescent="0.2">
      <c r="A759" s="73" t="s">
        <v>1026</v>
      </c>
    </row>
    <row r="760" spans="1:1" x14ac:dyDescent="0.2">
      <c r="A760" s="73" t="s">
        <v>1026</v>
      </c>
    </row>
    <row r="761" spans="1:1" x14ac:dyDescent="0.2">
      <c r="A761" s="73" t="s">
        <v>1026</v>
      </c>
    </row>
    <row r="762" spans="1:1" x14ac:dyDescent="0.2">
      <c r="A762" s="73" t="s">
        <v>1026</v>
      </c>
    </row>
    <row r="763" spans="1:1" x14ac:dyDescent="0.2">
      <c r="A763" s="73" t="s">
        <v>1026</v>
      </c>
    </row>
    <row r="764" spans="1:1" x14ac:dyDescent="0.2">
      <c r="A764" s="73" t="s">
        <v>1026</v>
      </c>
    </row>
    <row r="765" spans="1:1" x14ac:dyDescent="0.2">
      <c r="A765" s="73" t="s">
        <v>1026</v>
      </c>
    </row>
    <row r="766" spans="1:1" x14ac:dyDescent="0.2">
      <c r="A766" s="73" t="s">
        <v>1026</v>
      </c>
    </row>
    <row r="767" spans="1:1" x14ac:dyDescent="0.2">
      <c r="A767" s="73" t="s">
        <v>1026</v>
      </c>
    </row>
    <row r="768" spans="1:1" x14ac:dyDescent="0.2">
      <c r="A768" s="73" t="s">
        <v>1026</v>
      </c>
    </row>
    <row r="769" spans="1:1" x14ac:dyDescent="0.2">
      <c r="A769" s="73" t="s">
        <v>1026</v>
      </c>
    </row>
    <row r="770" spans="1:1" x14ac:dyDescent="0.2">
      <c r="A770" s="73" t="s">
        <v>1026</v>
      </c>
    </row>
    <row r="771" spans="1:1" x14ac:dyDescent="0.2">
      <c r="A771" s="73" t="s">
        <v>1026</v>
      </c>
    </row>
    <row r="772" spans="1:1" x14ac:dyDescent="0.2">
      <c r="A772" s="73" t="s">
        <v>1026</v>
      </c>
    </row>
    <row r="773" spans="1:1" x14ac:dyDescent="0.2">
      <c r="A773" s="73" t="s">
        <v>1026</v>
      </c>
    </row>
    <row r="774" spans="1:1" x14ac:dyDescent="0.2">
      <c r="A774" s="73" t="s">
        <v>1026</v>
      </c>
    </row>
    <row r="775" spans="1:1" x14ac:dyDescent="0.2">
      <c r="A775" s="73" t="s">
        <v>1026</v>
      </c>
    </row>
    <row r="776" spans="1:1" x14ac:dyDescent="0.2">
      <c r="A776" s="73" t="s">
        <v>1026</v>
      </c>
    </row>
    <row r="777" spans="1:1" x14ac:dyDescent="0.2">
      <c r="A777" s="73" t="s">
        <v>1026</v>
      </c>
    </row>
    <row r="778" spans="1:1" x14ac:dyDescent="0.2">
      <c r="A778" s="73" t="s">
        <v>1026</v>
      </c>
    </row>
    <row r="779" spans="1:1" x14ac:dyDescent="0.2">
      <c r="A779" s="73" t="s">
        <v>1026</v>
      </c>
    </row>
    <row r="780" spans="1:1" x14ac:dyDescent="0.2">
      <c r="A780" s="73" t="s">
        <v>1026</v>
      </c>
    </row>
    <row r="781" spans="1:1" x14ac:dyDescent="0.2">
      <c r="A781" s="73" t="s">
        <v>1026</v>
      </c>
    </row>
    <row r="782" spans="1:1" x14ac:dyDescent="0.2">
      <c r="A782" s="73" t="s">
        <v>1026</v>
      </c>
    </row>
    <row r="783" spans="1:1" x14ac:dyDescent="0.2">
      <c r="A783" s="73" t="s">
        <v>1026</v>
      </c>
    </row>
    <row r="784" spans="1:1" x14ac:dyDescent="0.2">
      <c r="A784" s="73" t="s">
        <v>1026</v>
      </c>
    </row>
    <row r="785" spans="1:1" x14ac:dyDescent="0.2">
      <c r="A785" s="73" t="s">
        <v>1026</v>
      </c>
    </row>
    <row r="786" spans="1:1" x14ac:dyDescent="0.2">
      <c r="A786" s="73" t="s">
        <v>1026</v>
      </c>
    </row>
    <row r="787" spans="1:1" x14ac:dyDescent="0.2">
      <c r="A787" s="73" t="s">
        <v>1026</v>
      </c>
    </row>
    <row r="788" spans="1:1" x14ac:dyDescent="0.2">
      <c r="A788" s="73" t="s">
        <v>1026</v>
      </c>
    </row>
    <row r="789" spans="1:1" x14ac:dyDescent="0.2">
      <c r="A789" s="73" t="s">
        <v>1026</v>
      </c>
    </row>
    <row r="790" spans="1:1" x14ac:dyDescent="0.2">
      <c r="A790" s="73" t="s">
        <v>1026</v>
      </c>
    </row>
    <row r="791" spans="1:1" x14ac:dyDescent="0.2">
      <c r="A791" s="73" t="s">
        <v>1026</v>
      </c>
    </row>
    <row r="792" spans="1:1" x14ac:dyDescent="0.2">
      <c r="A792" s="73" t="s">
        <v>1026</v>
      </c>
    </row>
    <row r="793" spans="1:1" x14ac:dyDescent="0.2">
      <c r="A793" s="73" t="s">
        <v>1026</v>
      </c>
    </row>
    <row r="794" spans="1:1" x14ac:dyDescent="0.2">
      <c r="A794" s="73" t="s">
        <v>1026</v>
      </c>
    </row>
    <row r="795" spans="1:1" x14ac:dyDescent="0.2">
      <c r="A795" s="73" t="s">
        <v>1026</v>
      </c>
    </row>
    <row r="796" spans="1:1" x14ac:dyDescent="0.2">
      <c r="A796" s="73" t="s">
        <v>1026</v>
      </c>
    </row>
    <row r="797" spans="1:1" x14ac:dyDescent="0.2">
      <c r="A797" s="73" t="s">
        <v>1026</v>
      </c>
    </row>
    <row r="798" spans="1:1" x14ac:dyDescent="0.2">
      <c r="A798" s="73" t="s">
        <v>1026</v>
      </c>
    </row>
    <row r="799" spans="1:1" x14ac:dyDescent="0.2">
      <c r="A799" s="73" t="s">
        <v>1026</v>
      </c>
    </row>
    <row r="800" spans="1:1" x14ac:dyDescent="0.2">
      <c r="A800" s="73" t="s">
        <v>1026</v>
      </c>
    </row>
    <row r="801" spans="1:1" x14ac:dyDescent="0.2">
      <c r="A801" s="73" t="s">
        <v>1026</v>
      </c>
    </row>
    <row r="802" spans="1:1" x14ac:dyDescent="0.2">
      <c r="A802" s="73" t="s">
        <v>1026</v>
      </c>
    </row>
    <row r="803" spans="1:1" x14ac:dyDescent="0.2">
      <c r="A803" s="73" t="s">
        <v>1026</v>
      </c>
    </row>
    <row r="804" spans="1:1" x14ac:dyDescent="0.2">
      <c r="A804" s="73" t="s">
        <v>1026</v>
      </c>
    </row>
    <row r="805" spans="1:1" x14ac:dyDescent="0.2">
      <c r="A805" s="73" t="s">
        <v>1026</v>
      </c>
    </row>
    <row r="806" spans="1:1" x14ac:dyDescent="0.2">
      <c r="A806" s="73" t="s">
        <v>1026</v>
      </c>
    </row>
    <row r="807" spans="1:1" x14ac:dyDescent="0.2">
      <c r="A807" s="73" t="s">
        <v>1026</v>
      </c>
    </row>
    <row r="808" spans="1:1" x14ac:dyDescent="0.2">
      <c r="A808" s="73" t="s">
        <v>1026</v>
      </c>
    </row>
    <row r="809" spans="1:1" x14ac:dyDescent="0.2">
      <c r="A809" s="73" t="s">
        <v>1026</v>
      </c>
    </row>
    <row r="810" spans="1:1" x14ac:dyDescent="0.2">
      <c r="A810" s="73" t="s">
        <v>1026</v>
      </c>
    </row>
    <row r="811" spans="1:1" x14ac:dyDescent="0.2">
      <c r="A811" s="73" t="s">
        <v>1026</v>
      </c>
    </row>
    <row r="812" spans="1:1" x14ac:dyDescent="0.2">
      <c r="A812" s="73" t="s">
        <v>1026</v>
      </c>
    </row>
    <row r="813" spans="1:1" x14ac:dyDescent="0.2">
      <c r="A813" s="73" t="s">
        <v>1026</v>
      </c>
    </row>
    <row r="814" spans="1:1" x14ac:dyDescent="0.2">
      <c r="A814" s="73" t="s">
        <v>1026</v>
      </c>
    </row>
    <row r="815" spans="1:1" x14ac:dyDescent="0.2">
      <c r="A815" s="73" t="s">
        <v>1026</v>
      </c>
    </row>
    <row r="816" spans="1:1" x14ac:dyDescent="0.2">
      <c r="A816" s="73" t="s">
        <v>1026</v>
      </c>
    </row>
    <row r="817" spans="1:1" x14ac:dyDescent="0.2">
      <c r="A817" s="73" t="s">
        <v>1026</v>
      </c>
    </row>
    <row r="818" spans="1:1" x14ac:dyDescent="0.2">
      <c r="A818" s="73" t="s">
        <v>1026</v>
      </c>
    </row>
    <row r="819" spans="1:1" x14ac:dyDescent="0.2">
      <c r="A819" s="73" t="s">
        <v>1026</v>
      </c>
    </row>
    <row r="820" spans="1:1" x14ac:dyDescent="0.2">
      <c r="A820" s="73" t="s">
        <v>1026</v>
      </c>
    </row>
    <row r="821" spans="1:1" x14ac:dyDescent="0.2">
      <c r="A821" s="73" t="s">
        <v>1026</v>
      </c>
    </row>
    <row r="822" spans="1:1" x14ac:dyDescent="0.2">
      <c r="A822" s="73" t="s">
        <v>1026</v>
      </c>
    </row>
    <row r="823" spans="1:1" x14ac:dyDescent="0.2">
      <c r="A823" s="73" t="s">
        <v>1026</v>
      </c>
    </row>
    <row r="824" spans="1:1" x14ac:dyDescent="0.2">
      <c r="A824" s="73" t="s">
        <v>1026</v>
      </c>
    </row>
    <row r="825" spans="1:1" x14ac:dyDescent="0.2">
      <c r="A825" s="73" t="s">
        <v>1026</v>
      </c>
    </row>
    <row r="826" spans="1:1" x14ac:dyDescent="0.2">
      <c r="A826" s="73" t="s">
        <v>1026</v>
      </c>
    </row>
    <row r="827" spans="1:1" x14ac:dyDescent="0.2">
      <c r="A827" s="73" t="s">
        <v>1026</v>
      </c>
    </row>
    <row r="828" spans="1:1" x14ac:dyDescent="0.2">
      <c r="A828" s="73" t="s">
        <v>1026</v>
      </c>
    </row>
    <row r="829" spans="1:1" x14ac:dyDescent="0.2">
      <c r="A829" s="73" t="s">
        <v>1026</v>
      </c>
    </row>
    <row r="830" spans="1:1" x14ac:dyDescent="0.2">
      <c r="A830" s="73" t="s">
        <v>1026</v>
      </c>
    </row>
    <row r="831" spans="1:1" x14ac:dyDescent="0.2">
      <c r="A831" s="73" t="s">
        <v>1026</v>
      </c>
    </row>
    <row r="832" spans="1:1" x14ac:dyDescent="0.2">
      <c r="A832" s="73" t="s">
        <v>1026</v>
      </c>
    </row>
    <row r="833" spans="1:1" x14ac:dyDescent="0.2">
      <c r="A833" s="73" t="s">
        <v>1026</v>
      </c>
    </row>
    <row r="834" spans="1:1" x14ac:dyDescent="0.2">
      <c r="A834" s="73" t="s">
        <v>1026</v>
      </c>
    </row>
    <row r="835" spans="1:1" x14ac:dyDescent="0.2">
      <c r="A835" s="73" t="s">
        <v>1026</v>
      </c>
    </row>
    <row r="836" spans="1:1" x14ac:dyDescent="0.2">
      <c r="A836" s="73" t="s">
        <v>1026</v>
      </c>
    </row>
    <row r="837" spans="1:1" x14ac:dyDescent="0.2">
      <c r="A837" s="73" t="s">
        <v>1026</v>
      </c>
    </row>
    <row r="838" spans="1:1" x14ac:dyDescent="0.2">
      <c r="A838" s="73" t="s">
        <v>1026</v>
      </c>
    </row>
    <row r="839" spans="1:1" x14ac:dyDescent="0.2">
      <c r="A839" s="73" t="s">
        <v>1026</v>
      </c>
    </row>
    <row r="840" spans="1:1" x14ac:dyDescent="0.2">
      <c r="A840" s="73" t="s">
        <v>1026</v>
      </c>
    </row>
    <row r="841" spans="1:1" x14ac:dyDescent="0.2">
      <c r="A841" s="73" t="s">
        <v>1026</v>
      </c>
    </row>
    <row r="842" spans="1:1" x14ac:dyDescent="0.2">
      <c r="A842" s="73" t="s">
        <v>1026</v>
      </c>
    </row>
    <row r="843" spans="1:1" x14ac:dyDescent="0.2">
      <c r="A843" s="73" t="s">
        <v>1026</v>
      </c>
    </row>
    <row r="844" spans="1:1" x14ac:dyDescent="0.2">
      <c r="A844" s="73" t="s">
        <v>1026</v>
      </c>
    </row>
    <row r="845" spans="1:1" x14ac:dyDescent="0.2">
      <c r="A845" s="73" t="s">
        <v>1026</v>
      </c>
    </row>
    <row r="846" spans="1:1" x14ac:dyDescent="0.2">
      <c r="A846" s="73" t="s">
        <v>1026</v>
      </c>
    </row>
    <row r="847" spans="1:1" x14ac:dyDescent="0.2">
      <c r="A847" s="73" t="s">
        <v>1026</v>
      </c>
    </row>
    <row r="848" spans="1:1" x14ac:dyDescent="0.2">
      <c r="A848" s="73" t="s">
        <v>1026</v>
      </c>
    </row>
    <row r="849" spans="1:1" x14ac:dyDescent="0.2">
      <c r="A849" s="73" t="s">
        <v>1026</v>
      </c>
    </row>
    <row r="850" spans="1:1" x14ac:dyDescent="0.2">
      <c r="A850" s="73" t="s">
        <v>1026</v>
      </c>
    </row>
    <row r="851" spans="1:1" x14ac:dyDescent="0.2">
      <c r="A851" s="73" t="s">
        <v>1026</v>
      </c>
    </row>
    <row r="852" spans="1:1" x14ac:dyDescent="0.2">
      <c r="A852" s="73" t="s">
        <v>1026</v>
      </c>
    </row>
    <row r="853" spans="1:1" x14ac:dyDescent="0.2">
      <c r="A853" s="73" t="s">
        <v>1026</v>
      </c>
    </row>
    <row r="854" spans="1:1" x14ac:dyDescent="0.2">
      <c r="A854" s="73" t="s">
        <v>1026</v>
      </c>
    </row>
    <row r="855" spans="1:1" x14ac:dyDescent="0.2">
      <c r="A855" s="73" t="s">
        <v>1026</v>
      </c>
    </row>
    <row r="856" spans="1:1" x14ac:dyDescent="0.2">
      <c r="A856" s="73" t="s">
        <v>1026</v>
      </c>
    </row>
    <row r="857" spans="1:1" x14ac:dyDescent="0.2">
      <c r="A857" s="73" t="s">
        <v>1026</v>
      </c>
    </row>
    <row r="858" spans="1:1" x14ac:dyDescent="0.2">
      <c r="A858" s="73" t="s">
        <v>1026</v>
      </c>
    </row>
    <row r="859" spans="1:1" x14ac:dyDescent="0.2">
      <c r="A859" s="73" t="s">
        <v>1026</v>
      </c>
    </row>
    <row r="860" spans="1:1" x14ac:dyDescent="0.2">
      <c r="A860" s="73" t="s">
        <v>1026</v>
      </c>
    </row>
    <row r="861" spans="1:1" x14ac:dyDescent="0.2">
      <c r="A861" s="73" t="s">
        <v>1026</v>
      </c>
    </row>
    <row r="862" spans="1:1" x14ac:dyDescent="0.2">
      <c r="A862" s="73" t="s">
        <v>1026</v>
      </c>
    </row>
    <row r="863" spans="1:1" x14ac:dyDescent="0.2">
      <c r="A863" s="73" t="s">
        <v>1026</v>
      </c>
    </row>
    <row r="864" spans="1:1" x14ac:dyDescent="0.2">
      <c r="A864" s="73" t="s">
        <v>1026</v>
      </c>
    </row>
    <row r="865" spans="1:1" x14ac:dyDescent="0.2">
      <c r="A865" s="73" t="s">
        <v>1026</v>
      </c>
    </row>
    <row r="866" spans="1:1" x14ac:dyDescent="0.2">
      <c r="A866" s="73" t="s">
        <v>1026</v>
      </c>
    </row>
    <row r="867" spans="1:1" x14ac:dyDescent="0.2">
      <c r="A867" s="73" t="s">
        <v>1026</v>
      </c>
    </row>
    <row r="868" spans="1:1" x14ac:dyDescent="0.2">
      <c r="A868" s="73" t="s">
        <v>1026</v>
      </c>
    </row>
    <row r="869" spans="1:1" x14ac:dyDescent="0.2">
      <c r="A869" s="73" t="s">
        <v>1026</v>
      </c>
    </row>
    <row r="870" spans="1:1" x14ac:dyDescent="0.2">
      <c r="A870" s="73" t="s">
        <v>1026</v>
      </c>
    </row>
    <row r="871" spans="1:1" x14ac:dyDescent="0.2">
      <c r="A871" s="73" t="s">
        <v>1026</v>
      </c>
    </row>
    <row r="872" spans="1:1" x14ac:dyDescent="0.2">
      <c r="A872" s="73" t="s">
        <v>1026</v>
      </c>
    </row>
    <row r="873" spans="1:1" x14ac:dyDescent="0.2">
      <c r="A873" s="73" t="s">
        <v>1026</v>
      </c>
    </row>
    <row r="874" spans="1:1" x14ac:dyDescent="0.2">
      <c r="A874" s="73" t="s">
        <v>1026</v>
      </c>
    </row>
    <row r="875" spans="1:1" x14ac:dyDescent="0.2">
      <c r="A875" s="73" t="s">
        <v>1026</v>
      </c>
    </row>
    <row r="876" spans="1:1" x14ac:dyDescent="0.2">
      <c r="A876" s="73" t="s">
        <v>1026</v>
      </c>
    </row>
    <row r="877" spans="1:1" x14ac:dyDescent="0.2">
      <c r="A877" s="73" t="s">
        <v>1026</v>
      </c>
    </row>
    <row r="878" spans="1:1" x14ac:dyDescent="0.2">
      <c r="A878" s="73" t="s">
        <v>1026</v>
      </c>
    </row>
    <row r="879" spans="1:1" x14ac:dyDescent="0.2">
      <c r="A879" s="73" t="s">
        <v>1026</v>
      </c>
    </row>
    <row r="880" spans="1:1" x14ac:dyDescent="0.2">
      <c r="A880" s="73" t="s">
        <v>1026</v>
      </c>
    </row>
    <row r="881" spans="1:1" x14ac:dyDescent="0.2">
      <c r="A881" s="73" t="s">
        <v>1026</v>
      </c>
    </row>
    <row r="882" spans="1:1" x14ac:dyDescent="0.2">
      <c r="A882" s="73" t="s">
        <v>1026</v>
      </c>
    </row>
    <row r="883" spans="1:1" x14ac:dyDescent="0.2">
      <c r="A883" s="73" t="s">
        <v>1026</v>
      </c>
    </row>
    <row r="884" spans="1:1" x14ac:dyDescent="0.2">
      <c r="A884" s="73" t="s">
        <v>1026</v>
      </c>
    </row>
    <row r="885" spans="1:1" x14ac:dyDescent="0.2">
      <c r="A885" s="73" t="s">
        <v>1026</v>
      </c>
    </row>
    <row r="886" spans="1:1" x14ac:dyDescent="0.2">
      <c r="A886" s="73" t="s">
        <v>1026</v>
      </c>
    </row>
    <row r="887" spans="1:1" x14ac:dyDescent="0.2">
      <c r="A887" s="73" t="s">
        <v>1026</v>
      </c>
    </row>
    <row r="888" spans="1:1" x14ac:dyDescent="0.2">
      <c r="A888" s="73" t="s">
        <v>1026</v>
      </c>
    </row>
    <row r="889" spans="1:1" x14ac:dyDescent="0.2">
      <c r="A889" s="73" t="s">
        <v>1026</v>
      </c>
    </row>
    <row r="890" spans="1:1" x14ac:dyDescent="0.2">
      <c r="A890" s="73" t="s">
        <v>1026</v>
      </c>
    </row>
    <row r="891" spans="1:1" x14ac:dyDescent="0.2">
      <c r="A891" s="73" t="s">
        <v>1026</v>
      </c>
    </row>
    <row r="892" spans="1:1" x14ac:dyDescent="0.2">
      <c r="A892" s="73" t="s">
        <v>1026</v>
      </c>
    </row>
    <row r="893" spans="1:1" x14ac:dyDescent="0.2">
      <c r="A893" s="73" t="s">
        <v>1026</v>
      </c>
    </row>
    <row r="894" spans="1:1" x14ac:dyDescent="0.2">
      <c r="A894" s="73" t="s">
        <v>1026</v>
      </c>
    </row>
    <row r="895" spans="1:1" x14ac:dyDescent="0.2">
      <c r="A895" s="73" t="s">
        <v>1026</v>
      </c>
    </row>
    <row r="896" spans="1:1" x14ac:dyDescent="0.2">
      <c r="A896" s="73" t="s">
        <v>1026</v>
      </c>
    </row>
    <row r="897" spans="1:1" x14ac:dyDescent="0.2">
      <c r="A897" s="73" t="s">
        <v>1026</v>
      </c>
    </row>
    <row r="898" spans="1:1" x14ac:dyDescent="0.2">
      <c r="A898" s="73" t="s">
        <v>1026</v>
      </c>
    </row>
    <row r="899" spans="1:1" x14ac:dyDescent="0.2">
      <c r="A899" s="73" t="s">
        <v>1026</v>
      </c>
    </row>
    <row r="900" spans="1:1" x14ac:dyDescent="0.2">
      <c r="A900" s="73" t="s">
        <v>1026</v>
      </c>
    </row>
    <row r="901" spans="1:1" x14ac:dyDescent="0.2">
      <c r="A901" s="73" t="s">
        <v>1026</v>
      </c>
    </row>
    <row r="902" spans="1:1" x14ac:dyDescent="0.2">
      <c r="A902" s="73" t="s">
        <v>1026</v>
      </c>
    </row>
    <row r="903" spans="1:1" x14ac:dyDescent="0.2">
      <c r="A903" s="73" t="s">
        <v>1026</v>
      </c>
    </row>
    <row r="904" spans="1:1" x14ac:dyDescent="0.2">
      <c r="A904" s="73" t="s">
        <v>1026</v>
      </c>
    </row>
    <row r="905" spans="1:1" x14ac:dyDescent="0.2">
      <c r="A905" s="73" t="s">
        <v>1026</v>
      </c>
    </row>
    <row r="906" spans="1:1" x14ac:dyDescent="0.2">
      <c r="A906" s="73" t="s">
        <v>1026</v>
      </c>
    </row>
    <row r="907" spans="1:1" x14ac:dyDescent="0.2">
      <c r="A907" s="73" t="s">
        <v>1026</v>
      </c>
    </row>
    <row r="908" spans="1:1" x14ac:dyDescent="0.2">
      <c r="A908" s="73" t="s">
        <v>1026</v>
      </c>
    </row>
    <row r="909" spans="1:1" x14ac:dyDescent="0.2">
      <c r="A909" s="73" t="s">
        <v>1026</v>
      </c>
    </row>
    <row r="910" spans="1:1" x14ac:dyDescent="0.2">
      <c r="A910" s="73" t="s">
        <v>1026</v>
      </c>
    </row>
    <row r="911" spans="1:1" x14ac:dyDescent="0.2">
      <c r="A911" s="73" t="s">
        <v>1026</v>
      </c>
    </row>
    <row r="912" spans="1:1" x14ac:dyDescent="0.2">
      <c r="A912" s="73" t="s">
        <v>1026</v>
      </c>
    </row>
    <row r="913" spans="1:1" x14ac:dyDescent="0.2">
      <c r="A913" s="73" t="s">
        <v>1026</v>
      </c>
    </row>
    <row r="914" spans="1:1" x14ac:dyDescent="0.2">
      <c r="A914" s="73" t="s">
        <v>1026</v>
      </c>
    </row>
    <row r="915" spans="1:1" x14ac:dyDescent="0.2">
      <c r="A915" s="73" t="s">
        <v>1026</v>
      </c>
    </row>
    <row r="916" spans="1:1" x14ac:dyDescent="0.2">
      <c r="A916" s="73" t="s">
        <v>1026</v>
      </c>
    </row>
    <row r="917" spans="1:1" x14ac:dyDescent="0.2">
      <c r="A917" s="73" t="s">
        <v>1026</v>
      </c>
    </row>
    <row r="918" spans="1:1" x14ac:dyDescent="0.2">
      <c r="A918" s="73" t="s">
        <v>1026</v>
      </c>
    </row>
    <row r="919" spans="1:1" x14ac:dyDescent="0.2">
      <c r="A919" s="73" t="s">
        <v>1026</v>
      </c>
    </row>
    <row r="920" spans="1:1" x14ac:dyDescent="0.2">
      <c r="A920" s="73" t="s">
        <v>1026</v>
      </c>
    </row>
    <row r="921" spans="1:1" x14ac:dyDescent="0.2">
      <c r="A921" s="73" t="s">
        <v>1026</v>
      </c>
    </row>
    <row r="922" spans="1:1" x14ac:dyDescent="0.2">
      <c r="A922" s="73" t="s">
        <v>1026</v>
      </c>
    </row>
    <row r="923" spans="1:1" x14ac:dyDescent="0.2">
      <c r="A923" s="73" t="s">
        <v>1026</v>
      </c>
    </row>
    <row r="924" spans="1:1" x14ac:dyDescent="0.2">
      <c r="A924" s="73" t="s">
        <v>1026</v>
      </c>
    </row>
    <row r="925" spans="1:1" x14ac:dyDescent="0.2">
      <c r="A925" s="73" t="s">
        <v>1026</v>
      </c>
    </row>
    <row r="926" spans="1:1" x14ac:dyDescent="0.2">
      <c r="A926" s="73" t="s">
        <v>1026</v>
      </c>
    </row>
    <row r="927" spans="1:1" x14ac:dyDescent="0.2">
      <c r="A927" s="73" t="s">
        <v>1026</v>
      </c>
    </row>
    <row r="928" spans="1:1" x14ac:dyDescent="0.2">
      <c r="A928" s="73" t="s">
        <v>1026</v>
      </c>
    </row>
    <row r="929" spans="1:1" x14ac:dyDescent="0.2">
      <c r="A929" s="73" t="s">
        <v>1026</v>
      </c>
    </row>
    <row r="930" spans="1:1" x14ac:dyDescent="0.2">
      <c r="A930" s="73" t="s">
        <v>1026</v>
      </c>
    </row>
    <row r="931" spans="1:1" x14ac:dyDescent="0.2">
      <c r="A931" s="73" t="s">
        <v>1026</v>
      </c>
    </row>
    <row r="932" spans="1:1" x14ac:dyDescent="0.2">
      <c r="A932" s="73" t="s">
        <v>1026</v>
      </c>
    </row>
    <row r="933" spans="1:1" x14ac:dyDescent="0.2">
      <c r="A933" s="73" t="s">
        <v>1026</v>
      </c>
    </row>
    <row r="934" spans="1:1" x14ac:dyDescent="0.2">
      <c r="A934" s="73" t="s">
        <v>1026</v>
      </c>
    </row>
    <row r="935" spans="1:1" x14ac:dyDescent="0.2">
      <c r="A935" s="73" t="s">
        <v>1026</v>
      </c>
    </row>
    <row r="936" spans="1:1" x14ac:dyDescent="0.2">
      <c r="A936" s="73" t="s">
        <v>1026</v>
      </c>
    </row>
    <row r="937" spans="1:1" x14ac:dyDescent="0.2">
      <c r="A937" s="73" t="s">
        <v>1026</v>
      </c>
    </row>
    <row r="938" spans="1:1" x14ac:dyDescent="0.2">
      <c r="A938" s="73" t="s">
        <v>1026</v>
      </c>
    </row>
    <row r="939" spans="1:1" x14ac:dyDescent="0.2">
      <c r="A939" s="73" t="s">
        <v>1026</v>
      </c>
    </row>
    <row r="940" spans="1:1" x14ac:dyDescent="0.2">
      <c r="A940" s="73" t="s">
        <v>1026</v>
      </c>
    </row>
    <row r="941" spans="1:1" x14ac:dyDescent="0.2">
      <c r="A941" s="73" t="s">
        <v>1026</v>
      </c>
    </row>
    <row r="942" spans="1:1" x14ac:dyDescent="0.2">
      <c r="A942" s="73" t="s">
        <v>1026</v>
      </c>
    </row>
    <row r="943" spans="1:1" x14ac:dyDescent="0.2">
      <c r="A943" s="73" t="s">
        <v>1026</v>
      </c>
    </row>
    <row r="944" spans="1:1" x14ac:dyDescent="0.2">
      <c r="A944" s="73" t="s">
        <v>1026</v>
      </c>
    </row>
    <row r="945" spans="1:1" x14ac:dyDescent="0.2">
      <c r="A945" s="73" t="s">
        <v>1026</v>
      </c>
    </row>
    <row r="946" spans="1:1" x14ac:dyDescent="0.2">
      <c r="A946" s="73" t="s">
        <v>1026</v>
      </c>
    </row>
    <row r="947" spans="1:1" x14ac:dyDescent="0.2">
      <c r="A947" s="73" t="s">
        <v>1026</v>
      </c>
    </row>
    <row r="948" spans="1:1" x14ac:dyDescent="0.2">
      <c r="A948" s="73" t="s">
        <v>1026</v>
      </c>
    </row>
    <row r="949" spans="1:1" x14ac:dyDescent="0.2">
      <c r="A949" s="73" t="s">
        <v>1026</v>
      </c>
    </row>
    <row r="950" spans="1:1" x14ac:dyDescent="0.2">
      <c r="A950" s="73" t="s">
        <v>1026</v>
      </c>
    </row>
    <row r="951" spans="1:1" x14ac:dyDescent="0.2">
      <c r="A951" s="73" t="s">
        <v>1026</v>
      </c>
    </row>
    <row r="952" spans="1:1" x14ac:dyDescent="0.2">
      <c r="A952" s="73" t="s">
        <v>1026</v>
      </c>
    </row>
    <row r="953" spans="1:1" x14ac:dyDescent="0.2">
      <c r="A953" s="73" t="s">
        <v>1026</v>
      </c>
    </row>
    <row r="954" spans="1:1" x14ac:dyDescent="0.2">
      <c r="A954" s="73" t="s">
        <v>1026</v>
      </c>
    </row>
    <row r="955" spans="1:1" x14ac:dyDescent="0.2">
      <c r="A955" s="73" t="s">
        <v>1026</v>
      </c>
    </row>
    <row r="956" spans="1:1" x14ac:dyDescent="0.2">
      <c r="A956" s="73" t="s">
        <v>1026</v>
      </c>
    </row>
    <row r="957" spans="1:1" x14ac:dyDescent="0.2">
      <c r="A957" s="73" t="s">
        <v>1026</v>
      </c>
    </row>
    <row r="958" spans="1:1" x14ac:dyDescent="0.2">
      <c r="A958" s="73" t="s">
        <v>1026</v>
      </c>
    </row>
    <row r="959" spans="1:1" x14ac:dyDescent="0.2">
      <c r="A959" s="73" t="s">
        <v>1026</v>
      </c>
    </row>
    <row r="960" spans="1:1" x14ac:dyDescent="0.2">
      <c r="A960" s="73" t="s">
        <v>1026</v>
      </c>
    </row>
    <row r="961" spans="1:1" x14ac:dyDescent="0.2">
      <c r="A961" s="73" t="s">
        <v>1026</v>
      </c>
    </row>
    <row r="962" spans="1:1" x14ac:dyDescent="0.2">
      <c r="A962" s="73" t="s">
        <v>1026</v>
      </c>
    </row>
    <row r="963" spans="1:1" x14ac:dyDescent="0.2">
      <c r="A963" s="73" t="s">
        <v>1026</v>
      </c>
    </row>
    <row r="964" spans="1:1" x14ac:dyDescent="0.2">
      <c r="A964" s="73" t="s">
        <v>1026</v>
      </c>
    </row>
    <row r="965" spans="1:1" x14ac:dyDescent="0.2">
      <c r="A965" s="73" t="s">
        <v>1026</v>
      </c>
    </row>
    <row r="966" spans="1:1" x14ac:dyDescent="0.2">
      <c r="A966" s="73" t="s">
        <v>1026</v>
      </c>
    </row>
    <row r="967" spans="1:1" x14ac:dyDescent="0.2">
      <c r="A967" s="73" t="s">
        <v>1026</v>
      </c>
    </row>
    <row r="968" spans="1:1" x14ac:dyDescent="0.2">
      <c r="A968" s="73" t="s">
        <v>1026</v>
      </c>
    </row>
    <row r="969" spans="1:1" x14ac:dyDescent="0.2">
      <c r="A969" s="73" t="s">
        <v>1026</v>
      </c>
    </row>
    <row r="970" spans="1:1" x14ac:dyDescent="0.2">
      <c r="A970" s="73" t="s">
        <v>1026</v>
      </c>
    </row>
    <row r="971" spans="1:1" x14ac:dyDescent="0.2">
      <c r="A971" s="73" t="s">
        <v>1026</v>
      </c>
    </row>
    <row r="972" spans="1:1" x14ac:dyDescent="0.2">
      <c r="A972" s="73" t="s">
        <v>1026</v>
      </c>
    </row>
    <row r="973" spans="1:1" x14ac:dyDescent="0.2">
      <c r="A973" s="73" t="s">
        <v>1026</v>
      </c>
    </row>
    <row r="974" spans="1:1" x14ac:dyDescent="0.2">
      <c r="A974" s="73" t="s">
        <v>1026</v>
      </c>
    </row>
    <row r="975" spans="1:1" x14ac:dyDescent="0.2">
      <c r="A975" s="73" t="s">
        <v>1026</v>
      </c>
    </row>
    <row r="976" spans="1:1" x14ac:dyDescent="0.2">
      <c r="A976" s="73" t="s">
        <v>1026</v>
      </c>
    </row>
    <row r="977" spans="1:1" x14ac:dyDescent="0.2">
      <c r="A977" s="73" t="s">
        <v>1026</v>
      </c>
    </row>
    <row r="978" spans="1:1" x14ac:dyDescent="0.2">
      <c r="A978" s="73" t="s">
        <v>1026</v>
      </c>
    </row>
    <row r="979" spans="1:1" x14ac:dyDescent="0.2">
      <c r="A979" s="73" t="s">
        <v>1026</v>
      </c>
    </row>
    <row r="980" spans="1:1" x14ac:dyDescent="0.2">
      <c r="A980" s="73" t="s">
        <v>1026</v>
      </c>
    </row>
    <row r="981" spans="1:1" x14ac:dyDescent="0.2">
      <c r="A981" s="73" t="s">
        <v>1026</v>
      </c>
    </row>
    <row r="982" spans="1:1" x14ac:dyDescent="0.2">
      <c r="A982" s="73" t="s">
        <v>1026</v>
      </c>
    </row>
    <row r="983" spans="1:1" x14ac:dyDescent="0.2">
      <c r="A983" s="73" t="s">
        <v>1026</v>
      </c>
    </row>
    <row r="984" spans="1:1" x14ac:dyDescent="0.2">
      <c r="A984" s="73" t="s">
        <v>1026</v>
      </c>
    </row>
    <row r="985" spans="1:1" x14ac:dyDescent="0.2">
      <c r="A985" s="73" t="s">
        <v>1026</v>
      </c>
    </row>
    <row r="986" spans="1:1" x14ac:dyDescent="0.2">
      <c r="A986" s="73" t="s">
        <v>1026</v>
      </c>
    </row>
    <row r="987" spans="1:1" x14ac:dyDescent="0.2">
      <c r="A987" s="73" t="s">
        <v>1026</v>
      </c>
    </row>
    <row r="988" spans="1:1" x14ac:dyDescent="0.2">
      <c r="A988" s="73" t="s">
        <v>1026</v>
      </c>
    </row>
    <row r="989" spans="1:1" x14ac:dyDescent="0.2">
      <c r="A989" s="73" t="s">
        <v>1026</v>
      </c>
    </row>
    <row r="990" spans="1:1" x14ac:dyDescent="0.2">
      <c r="A990" s="73" t="s">
        <v>1026</v>
      </c>
    </row>
    <row r="991" spans="1:1" x14ac:dyDescent="0.2">
      <c r="A991" s="73" t="s">
        <v>1026</v>
      </c>
    </row>
    <row r="992" spans="1:1" x14ac:dyDescent="0.2">
      <c r="A992" s="73" t="s">
        <v>1026</v>
      </c>
    </row>
    <row r="993" spans="1:1" x14ac:dyDescent="0.2">
      <c r="A993" s="73" t="s">
        <v>1026</v>
      </c>
    </row>
    <row r="994" spans="1:1" x14ac:dyDescent="0.2">
      <c r="A994" s="73" t="s">
        <v>1026</v>
      </c>
    </row>
    <row r="995" spans="1:1" x14ac:dyDescent="0.2">
      <c r="A995" s="73" t="s">
        <v>1026</v>
      </c>
    </row>
    <row r="996" spans="1:1" x14ac:dyDescent="0.2">
      <c r="A996" s="73" t="s">
        <v>1026</v>
      </c>
    </row>
    <row r="997" spans="1:1" x14ac:dyDescent="0.2">
      <c r="A997" s="73" t="s">
        <v>1026</v>
      </c>
    </row>
    <row r="998" spans="1:1" x14ac:dyDescent="0.2">
      <c r="A998" s="73" t="s">
        <v>1026</v>
      </c>
    </row>
    <row r="999" spans="1:1" x14ac:dyDescent="0.2">
      <c r="A999" s="73" t="s">
        <v>1026</v>
      </c>
    </row>
  </sheetData>
  <phoneticPr fontId="3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C43"/>
  <sheetViews>
    <sheetView zoomScale="85" zoomScaleNormal="85" workbookViewId="0">
      <selection activeCell="AS19" sqref="AS19"/>
    </sheetView>
  </sheetViews>
  <sheetFormatPr defaultColWidth="8.7109375" defaultRowHeight="12.75" x14ac:dyDescent="0.2"/>
  <cols>
    <col min="1" max="1" width="11.5703125" style="32" customWidth="1"/>
    <col min="2" max="2" width="9.28515625" style="32" bestFit="1" customWidth="1"/>
    <col min="3" max="3" width="68.140625" style="32" customWidth="1"/>
    <col min="4" max="16384" width="8.7109375" style="32"/>
  </cols>
  <sheetData>
    <row r="1" spans="1:3" x14ac:dyDescent="0.2">
      <c r="A1" s="35" t="s">
        <v>1248</v>
      </c>
      <c r="B1" s="35"/>
      <c r="C1" s="63"/>
    </row>
    <row r="2" spans="1:3" x14ac:dyDescent="0.2">
      <c r="A2" s="71" t="s">
        <v>1249</v>
      </c>
      <c r="B2" s="71" t="s">
        <v>1251</v>
      </c>
      <c r="C2" s="64" t="s">
        <v>1250</v>
      </c>
    </row>
    <row r="3" spans="1:3" x14ac:dyDescent="0.2">
      <c r="A3" s="62">
        <v>41947</v>
      </c>
      <c r="B3" s="62">
        <v>42064</v>
      </c>
      <c r="C3" s="63" t="s">
        <v>1252</v>
      </c>
    </row>
    <row r="4" spans="1:3" x14ac:dyDescent="0.2">
      <c r="A4" s="72">
        <v>41947</v>
      </c>
      <c r="B4" s="53"/>
      <c r="C4" s="32" t="s">
        <v>1253</v>
      </c>
    </row>
    <row r="5" spans="1:3" x14ac:dyDescent="0.2">
      <c r="A5" s="72">
        <v>42667</v>
      </c>
      <c r="B5" s="72">
        <v>42736</v>
      </c>
      <c r="C5" s="63" t="s">
        <v>1254</v>
      </c>
    </row>
    <row r="6" spans="1:3" x14ac:dyDescent="0.2">
      <c r="A6" s="53"/>
      <c r="B6" s="53"/>
      <c r="C6" s="63" t="s">
        <v>1255</v>
      </c>
    </row>
    <row r="7" spans="1:3" x14ac:dyDescent="0.2">
      <c r="A7" s="72">
        <v>42826</v>
      </c>
      <c r="B7" s="72">
        <v>42833</v>
      </c>
      <c r="C7" s="63" t="s">
        <v>1256</v>
      </c>
    </row>
    <row r="8" spans="1:3" x14ac:dyDescent="0.2">
      <c r="A8" s="72">
        <v>44245</v>
      </c>
      <c r="B8" s="72">
        <v>43466</v>
      </c>
      <c r="C8" s="63" t="s">
        <v>1274</v>
      </c>
    </row>
    <row r="9" spans="1:3" x14ac:dyDescent="0.2">
      <c r="A9" s="72">
        <v>44629</v>
      </c>
      <c r="B9" s="72">
        <v>44713</v>
      </c>
      <c r="C9" s="63" t="s">
        <v>1275</v>
      </c>
    </row>
    <row r="10" spans="1:3" x14ac:dyDescent="0.2">
      <c r="A10" s="72">
        <v>44707</v>
      </c>
      <c r="B10" s="72">
        <v>44713</v>
      </c>
      <c r="C10" s="63" t="s">
        <v>1276</v>
      </c>
    </row>
    <row r="11" spans="1:3" x14ac:dyDescent="0.2">
      <c r="A11" s="72">
        <v>44742</v>
      </c>
      <c r="B11" s="72">
        <v>44713</v>
      </c>
      <c r="C11" s="63" t="s">
        <v>1278</v>
      </c>
    </row>
    <row r="12" spans="1:3" x14ac:dyDescent="0.2">
      <c r="A12" s="72" t="s">
        <v>1338</v>
      </c>
      <c r="B12" s="72">
        <v>44866</v>
      </c>
      <c r="C12" s="63" t="s">
        <v>1279</v>
      </c>
    </row>
    <row r="13" spans="1:3" x14ac:dyDescent="0.2">
      <c r="A13" s="53"/>
      <c r="B13" s="53"/>
      <c r="C13" s="180" t="s">
        <v>1280</v>
      </c>
    </row>
    <row r="14" spans="1:3" x14ac:dyDescent="0.2">
      <c r="A14" s="53"/>
      <c r="B14" s="53"/>
      <c r="C14" s="180" t="s">
        <v>1281</v>
      </c>
    </row>
    <row r="15" spans="1:3" x14ac:dyDescent="0.2">
      <c r="A15" s="53"/>
      <c r="B15" s="53"/>
      <c r="C15" s="180" t="s">
        <v>1282</v>
      </c>
    </row>
    <row r="16" spans="1:3" x14ac:dyDescent="0.2">
      <c r="A16" s="53"/>
      <c r="B16" s="53"/>
      <c r="C16" s="181" t="s">
        <v>1339</v>
      </c>
    </row>
    <row r="17" spans="1:2" x14ac:dyDescent="0.2">
      <c r="A17" s="53"/>
      <c r="B17" s="53"/>
    </row>
    <row r="18" spans="1:2" x14ac:dyDescent="0.2">
      <c r="A18" s="53"/>
      <c r="B18" s="53"/>
    </row>
    <row r="19" spans="1:2" x14ac:dyDescent="0.2">
      <c r="A19" s="53"/>
      <c r="B19" s="53"/>
    </row>
    <row r="20" spans="1:2" x14ac:dyDescent="0.2">
      <c r="A20" s="53"/>
      <c r="B20" s="53"/>
    </row>
    <row r="21" spans="1:2" x14ac:dyDescent="0.2">
      <c r="A21" s="53"/>
      <c r="B21" s="53"/>
    </row>
    <row r="22" spans="1:2" x14ac:dyDescent="0.2">
      <c r="A22" s="53"/>
      <c r="B22" s="53"/>
    </row>
    <row r="23" spans="1:2" x14ac:dyDescent="0.2">
      <c r="A23" s="53"/>
      <c r="B23" s="53"/>
    </row>
    <row r="24" spans="1:2" x14ac:dyDescent="0.2">
      <c r="A24" s="53"/>
      <c r="B24" s="53"/>
    </row>
    <row r="25" spans="1:2" x14ac:dyDescent="0.2">
      <c r="A25" s="53"/>
      <c r="B25" s="53"/>
    </row>
    <row r="26" spans="1:2" x14ac:dyDescent="0.2">
      <c r="A26" s="53"/>
      <c r="B26" s="53"/>
    </row>
    <row r="27" spans="1:2" x14ac:dyDescent="0.2">
      <c r="A27" s="53"/>
      <c r="B27" s="53"/>
    </row>
    <row r="28" spans="1:2" x14ac:dyDescent="0.2">
      <c r="A28" s="53"/>
      <c r="B28" s="53"/>
    </row>
    <row r="29" spans="1:2" x14ac:dyDescent="0.2">
      <c r="A29" s="53"/>
      <c r="B29" s="53"/>
    </row>
    <row r="30" spans="1:2" x14ac:dyDescent="0.2">
      <c r="A30" s="53"/>
      <c r="B30" s="53"/>
    </row>
    <row r="31" spans="1:2" x14ac:dyDescent="0.2">
      <c r="A31" s="53"/>
      <c r="B31" s="53"/>
    </row>
    <row r="32" spans="1:2" x14ac:dyDescent="0.2">
      <c r="A32" s="53"/>
      <c r="B32" s="53"/>
    </row>
    <row r="33" spans="1:2" x14ac:dyDescent="0.2">
      <c r="A33" s="53"/>
      <c r="B33" s="53"/>
    </row>
    <row r="34" spans="1:2" x14ac:dyDescent="0.2">
      <c r="A34" s="53"/>
      <c r="B34" s="53"/>
    </row>
    <row r="35" spans="1:2" x14ac:dyDescent="0.2">
      <c r="A35" s="53"/>
      <c r="B35" s="53"/>
    </row>
    <row r="36" spans="1:2" x14ac:dyDescent="0.2">
      <c r="A36" s="53"/>
      <c r="B36" s="53"/>
    </row>
    <row r="37" spans="1:2" x14ac:dyDescent="0.2">
      <c r="A37" s="53"/>
      <c r="B37" s="53"/>
    </row>
    <row r="38" spans="1:2" x14ac:dyDescent="0.2">
      <c r="A38" s="53"/>
      <c r="B38" s="53"/>
    </row>
    <row r="39" spans="1:2" x14ac:dyDescent="0.2">
      <c r="A39" s="53"/>
    </row>
    <row r="40" spans="1:2" x14ac:dyDescent="0.2">
      <c r="A40" s="53"/>
    </row>
    <row r="41" spans="1:2" x14ac:dyDescent="0.2">
      <c r="A41" s="53"/>
    </row>
    <row r="42" spans="1:2" x14ac:dyDescent="0.2">
      <c r="A42" s="53"/>
    </row>
    <row r="43" spans="1:2" x14ac:dyDescent="0.2">
      <c r="A43" s="53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D4461451E06F4887CC4A5B02F3D193" ma:contentTypeVersion="14" ma:contentTypeDescription="Create a new document." ma:contentTypeScope="" ma:versionID="09c2e94125a43712a8fa68ea8eb26fa8">
  <xsd:schema xmlns:xsd="http://www.w3.org/2001/XMLSchema" xmlns:xs="http://www.w3.org/2001/XMLSchema" xmlns:p="http://schemas.microsoft.com/office/2006/metadata/properties" xmlns:ns1="http://schemas.microsoft.com/sharepoint/v3" xmlns:ns3="d508989f-7310-4be5-b601-3f3f77c316c1" xmlns:ns4="39815189-768f-4664-b45d-5a9f6615cd56" targetNamespace="http://schemas.microsoft.com/office/2006/metadata/properties" ma:root="true" ma:fieldsID="8cdd37cac0cef83e526673888e854121" ns1:_="" ns3:_="" ns4:_="">
    <xsd:import namespace="http://schemas.microsoft.com/sharepoint/v3"/>
    <xsd:import namespace="d508989f-7310-4be5-b601-3f3f77c316c1"/>
    <xsd:import namespace="39815189-768f-4664-b45d-5a9f6615cd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8989f-7310-4be5-b601-3f3f77c316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815189-768f-4664-b45d-5a9f6615cd5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BAC1DE9-F361-45AB-BF9C-D7333816A2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508989f-7310-4be5-b601-3f3f77c316c1"/>
    <ds:schemaRef ds:uri="39815189-768f-4664-b45d-5a9f6615cd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9B6C44E-B1D0-4606-B0B5-930026F75E4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66E4B6-2EA2-4DE4-A2E5-564125789E6E}">
  <ds:schemaRefs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39815189-768f-4664-b45d-5a9f6615cd56"/>
    <ds:schemaRef ds:uri="http://purl.org/dc/dcmitype/"/>
    <ds:schemaRef ds:uri="http://purl.org/dc/elements/1.1/"/>
    <ds:schemaRef ds:uri="d508989f-7310-4be5-b601-3f3f77c316c1"/>
    <ds:schemaRef ds:uri="http://schemas.microsoft.com/sharepoint/v3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HBI Rater</vt:lpstr>
      <vt:lpstr>Tables</vt:lpstr>
      <vt:lpstr>Null Zips</vt:lpstr>
      <vt:lpstr>Log</vt:lpstr>
      <vt:lpstr>'HBI Rater'!Print_Area</vt:lpstr>
      <vt:lpstr>StateLookupTable</vt:lpstr>
    </vt:vector>
  </TitlesOfParts>
  <Company>RLI Insurance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smanchik</dc:creator>
  <cp:lastModifiedBy>Nick Hanlon</cp:lastModifiedBy>
  <cp:lastPrinted>2010-03-30T14:38:23Z</cp:lastPrinted>
  <dcterms:created xsi:type="dcterms:W3CDTF">2004-02-23T20:58:38Z</dcterms:created>
  <dcterms:modified xsi:type="dcterms:W3CDTF">2022-09-28T20:30:52Z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{48D90D3A-2BFF-450F-B000-D08FDA78EB1B}</vt:lpwstr>
  </property>
  <property fmtid="{D5CDD505-2E9C-101B-9397-08002B2CF9AE}" pid="3" name="ContentTypeId">
    <vt:lpwstr>0x01010000D4461451E06F4887CC4A5B02F3D193</vt:lpwstr>
  </property>
  <property fmtid="{D5CDD505-2E9C-101B-9397-08002B2CF9AE}" pid="4" name="_AdHocReviewCycleID">
    <vt:i4>275189006</vt:i4>
  </property>
  <property fmtid="{D5CDD505-2E9C-101B-9397-08002B2CF9AE}" pid="5" name="_NewReviewCycle">
    <vt:lpwstr/>
  </property>
  <property fmtid="{D5CDD505-2E9C-101B-9397-08002B2CF9AE}" pid="6" name="_EmailSubject">
    <vt:lpwstr>HBI - Updated DJ Class to A in CA, HI, MD, NY, OH</vt:lpwstr>
  </property>
  <property fmtid="{D5CDD505-2E9C-101B-9397-08002B2CF9AE}" pid="7" name="_AuthorEmail">
    <vt:lpwstr>Nick.Hanlon@rlicorp.com</vt:lpwstr>
  </property>
  <property fmtid="{D5CDD505-2E9C-101B-9397-08002B2CF9AE}" pid="8" name="_AuthorEmailDisplayName">
    <vt:lpwstr>Nick Hanlon</vt:lpwstr>
  </property>
</Properties>
</file>