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 defaultThemeVersion="124226"/>
  <xr:revisionPtr revIDLastSave="32" documentId="8_{B8418779-7F31-4F26-B96D-4FB2C38B42F6}" xr6:coauthVersionLast="47" xr6:coauthVersionMax="47" xr10:uidLastSave="{7F81C00F-5378-4787-B042-891C3A7553AA}"/>
  <bookViews>
    <workbookView xWindow="28980" yWindow="1875" windowWidth="21600" windowHeight="11385" activeTab="1" xr2:uid="{00000000-000D-0000-FFFF-FFFF00000000}"/>
  </bookViews>
  <sheets>
    <sheet name="Producer Hiring (Top Quartile)" sheetId="4" r:id="rId1"/>
    <sheet name="Producer Hiring (Median)" sheetId="1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'Producer Hiring (Median)'!$B$1:$M$40</definedName>
    <definedName name="_xlnm.Print_Area" localSheetId="0">'Producer Hiring (Top Quartile)'!$B$1:$M$40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8" i="1"/>
  <c r="F34" i="1" l="1"/>
  <c r="F34" i="4"/>
  <c r="K34" i="4" l="1"/>
  <c r="J34" i="4"/>
  <c r="I34" i="4"/>
  <c r="H34" i="4"/>
  <c r="G34" i="4"/>
  <c r="F30" i="4"/>
  <c r="G25" i="4"/>
  <c r="H25" i="4" s="1"/>
  <c r="I25" i="4" s="1"/>
  <c r="J25" i="4" s="1"/>
  <c r="K25" i="4" s="1"/>
  <c r="L25" i="4" s="1"/>
  <c r="F23" i="4"/>
  <c r="G15" i="4"/>
  <c r="G17" i="4" s="1"/>
  <c r="G13" i="4"/>
  <c r="H13" i="4" s="1"/>
  <c r="I13" i="4" s="1"/>
  <c r="J13" i="4" s="1"/>
  <c r="K13" i="4" s="1"/>
  <c r="L13" i="4" s="1"/>
  <c r="G18" i="4" l="1"/>
  <c r="G26" i="4" s="1"/>
  <c r="F32" i="4" s="1"/>
  <c r="G19" i="4"/>
  <c r="F35" i="4" l="1"/>
  <c r="G28" i="4"/>
  <c r="G30" i="4" s="1"/>
  <c r="H15" i="4"/>
  <c r="G20" i="4"/>
  <c r="G22" i="4" s="1"/>
  <c r="G25" i="1"/>
  <c r="H25" i="1" s="1"/>
  <c r="I25" i="1" s="1"/>
  <c r="J25" i="1" s="1"/>
  <c r="K25" i="1" s="1"/>
  <c r="L25" i="1" s="1"/>
  <c r="G23" i="4" l="1"/>
  <c r="H17" i="4"/>
  <c r="H18" i="4"/>
  <c r="H26" i="4" s="1"/>
  <c r="G32" i="4" s="1"/>
  <c r="H19" i="4" l="1"/>
  <c r="I15" i="4" s="1"/>
  <c r="H20" i="4"/>
  <c r="H22" i="4" s="1"/>
  <c r="G35" i="4"/>
  <c r="H28" i="4"/>
  <c r="H30" i="4" s="1"/>
  <c r="H23" i="4" l="1"/>
  <c r="I18" i="4"/>
  <c r="I26" i="4" s="1"/>
  <c r="H32" i="4" s="1"/>
  <c r="I17" i="4"/>
  <c r="F23" i="1"/>
  <c r="H35" i="4" l="1"/>
  <c r="I19" i="4"/>
  <c r="I28" i="4"/>
  <c r="I30" i="4" s="1"/>
  <c r="J15" i="4"/>
  <c r="I20" i="4"/>
  <c r="I22" i="4" s="1"/>
  <c r="J18" i="4" l="1"/>
  <c r="J26" i="4" s="1"/>
  <c r="I32" i="4" s="1"/>
  <c r="I35" i="4" s="1"/>
  <c r="J17" i="4"/>
  <c r="J19" i="4" s="1"/>
  <c r="I23" i="4"/>
  <c r="J28" i="4"/>
  <c r="J30" i="4" s="1"/>
  <c r="K34" i="1"/>
  <c r="G13" i="1"/>
  <c r="H13" i="1" s="1"/>
  <c r="I13" i="1" s="1"/>
  <c r="J13" i="1" s="1"/>
  <c r="K13" i="1" s="1"/>
  <c r="L13" i="1" s="1"/>
  <c r="K15" i="4" l="1"/>
  <c r="J20" i="4"/>
  <c r="J22" i="4" s="1"/>
  <c r="J34" i="1"/>
  <c r="I34" i="1"/>
  <c r="H34" i="1"/>
  <c r="G34" i="1"/>
  <c r="F30" i="1"/>
  <c r="J23" i="4" l="1"/>
  <c r="K18" i="4"/>
  <c r="K26" i="4" s="1"/>
  <c r="J32" i="4" s="1"/>
  <c r="K17" i="4"/>
  <c r="K19" i="4" s="1"/>
  <c r="G15" i="1"/>
  <c r="G18" i="1" s="1"/>
  <c r="G26" i="1" s="1"/>
  <c r="F32" i="1" s="1"/>
  <c r="F35" i="1" l="1"/>
  <c r="G28" i="1"/>
  <c r="L15" i="4"/>
  <c r="K20" i="4"/>
  <c r="K22" i="4" s="1"/>
  <c r="J35" i="4"/>
  <c r="K28" i="4"/>
  <c r="K30" i="4" s="1"/>
  <c r="G17" i="1"/>
  <c r="G19" i="1" s="1"/>
  <c r="K23" i="4" l="1"/>
  <c r="L18" i="4"/>
  <c r="L26" i="4" s="1"/>
  <c r="K32" i="4" s="1"/>
  <c r="L17" i="4"/>
  <c r="H15" i="1"/>
  <c r="H18" i="1" s="1"/>
  <c r="H26" i="1" s="1"/>
  <c r="G20" i="1"/>
  <c r="G22" i="1" s="1"/>
  <c r="G30" i="1"/>
  <c r="K35" i="4" l="1"/>
  <c r="F39" i="4"/>
  <c r="F37" i="4"/>
  <c r="L19" i="4"/>
  <c r="L20" i="4" s="1"/>
  <c r="L22" i="4" s="1"/>
  <c r="L23" i="4" s="1"/>
  <c r="L28" i="4"/>
  <c r="L30" i="4" s="1"/>
  <c r="G32" i="1"/>
  <c r="G23" i="1"/>
  <c r="H17" i="1"/>
  <c r="H19" i="1" s="1"/>
  <c r="G35" i="1" l="1"/>
  <c r="H28" i="1"/>
  <c r="H30" i="1" s="1"/>
  <c r="I15" i="1"/>
  <c r="I17" i="1" s="1"/>
  <c r="H20" i="1"/>
  <c r="H22" i="1" s="1"/>
  <c r="H23" i="1" l="1"/>
  <c r="I18" i="1"/>
  <c r="I26" i="1" s="1"/>
  <c r="H32" i="1" l="1"/>
  <c r="I19" i="1"/>
  <c r="H35" i="1" l="1"/>
  <c r="I28" i="1"/>
  <c r="I30" i="1" s="1"/>
  <c r="J15" i="1"/>
  <c r="I20" i="1"/>
  <c r="I22" i="1" s="1"/>
  <c r="I23" i="1" l="1"/>
  <c r="J18" i="1"/>
  <c r="J26" i="1" s="1"/>
  <c r="I32" i="1" s="1"/>
  <c r="J17" i="1"/>
  <c r="J19" i="1" l="1"/>
  <c r="K15" i="1" s="1"/>
  <c r="K18" i="1" s="1"/>
  <c r="I35" i="1"/>
  <c r="J28" i="1"/>
  <c r="J20" i="1" l="1"/>
  <c r="J22" i="1" s="1"/>
  <c r="J30" i="1"/>
  <c r="K26" i="1"/>
  <c r="K17" i="1"/>
  <c r="J32" i="1" l="1"/>
  <c r="J35" i="1" s="1"/>
  <c r="J23" i="1"/>
  <c r="K19" i="1"/>
  <c r="K20" i="1" s="1"/>
  <c r="K22" i="1" s="1"/>
  <c r="K23" i="1" l="1"/>
  <c r="L15" i="1"/>
  <c r="L18" i="1" s="1"/>
  <c r="L26" i="1" s="1"/>
  <c r="K28" i="1"/>
  <c r="K30" i="1" s="1"/>
  <c r="K32" i="1" l="1"/>
  <c r="L17" i="1"/>
  <c r="L19" i="1" s="1"/>
  <c r="L20" i="1" s="1"/>
  <c r="L22" i="1" s="1"/>
  <c r="L23" i="1" s="1"/>
  <c r="K35" i="1" l="1"/>
  <c r="F37" i="1" s="1"/>
  <c r="F39" i="1"/>
  <c r="L28" i="1"/>
  <c r="L30" i="1" s="1"/>
</calcChain>
</file>

<file path=xl/sharedStrings.xml><?xml version="1.0" encoding="utf-8"?>
<sst xmlns="http://schemas.openxmlformats.org/spreadsheetml/2006/main" count="80" uniqueCount="38">
  <si>
    <t>Key Assumptions</t>
  </si>
  <si>
    <t>Projections</t>
  </si>
  <si>
    <t>Account retention rate</t>
  </si>
  <si>
    <t>New business per producer</t>
  </si>
  <si>
    <t>Producer success rate</t>
  </si>
  <si>
    <t>Sales Velocity required</t>
  </si>
  <si>
    <t>Prior year ending commissions &amp; fees</t>
  </si>
  <si>
    <t>Retained commissions &amp; fees (using retention rate)</t>
  </si>
  <si>
    <t>New business (using Sales Velocity)</t>
  </si>
  <si>
    <t>Year ending commissions &amp; fees</t>
  </si>
  <si>
    <t>Producers required to achieve new business</t>
  </si>
  <si>
    <t>Actual producers starting this year</t>
  </si>
  <si>
    <t>Total remaining producers</t>
  </si>
  <si>
    <t>Successful new producers needed for future needs</t>
  </si>
  <si>
    <t>Success rate</t>
  </si>
  <si>
    <t>Producers required to be hired</t>
  </si>
  <si>
    <t>Note: Blue cells are inputs</t>
  </si>
  <si>
    <t>Producer attrition / retirement</t>
  </si>
  <si>
    <t>N/A</t>
  </si>
  <si>
    <t>Growth %</t>
  </si>
  <si>
    <t>Organic growth goal</t>
  </si>
  <si>
    <t>Supplemental Income</t>
  </si>
  <si>
    <t>Total Income</t>
  </si>
  <si>
    <t>New business per producer growth per year</t>
  </si>
  <si>
    <t>$2.5-5M</t>
  </si>
  <si>
    <t>$5-10M</t>
  </si>
  <si>
    <t>$10-25M</t>
  </si>
  <si>
    <t>Net comms &amp; fees org growth</t>
  </si>
  <si>
    <t>Commercial P&amp;C producers</t>
  </si>
  <si>
    <t>Target number of producer hires needed for next 5 years</t>
  </si>
  <si>
    <t>New business per producer (2022)</t>
  </si>
  <si>
    <t>BPS Category Comparisons (MEDIAN)</t>
  </si>
  <si>
    <t>Total Successful New Producers</t>
  </si>
  <si>
    <t>BPS Category Comparisons (TOP QUARTILE)</t>
  </si>
  <si>
    <t>www.reaganconsulting.com</t>
  </si>
  <si>
    <t>404-233-5545</t>
  </si>
  <si>
    <r>
      <t xml:space="preserve">Producer Hiring Calculator </t>
    </r>
    <r>
      <rPr>
        <b/>
        <i/>
        <sz val="14"/>
        <color theme="0"/>
        <rFont val="Calibri"/>
        <family val="2"/>
        <scheme val="minor"/>
      </rPr>
      <t>(TOP QUARTILE)</t>
    </r>
    <r>
      <rPr>
        <b/>
        <sz val="14"/>
        <color theme="0"/>
        <rFont val="Calibri"/>
        <family val="2"/>
        <scheme val="minor"/>
      </rPr>
      <t xml:space="preserve"> - Enter your information in the blue cells</t>
    </r>
  </si>
  <si>
    <r>
      <t xml:space="preserve">Producer Hiring Calculator </t>
    </r>
    <r>
      <rPr>
        <b/>
        <i/>
        <sz val="14"/>
        <color theme="0"/>
        <rFont val="Calibri"/>
        <family val="2"/>
        <scheme val="minor"/>
      </rPr>
      <t>(MEDIAN)</t>
    </r>
    <r>
      <rPr>
        <b/>
        <sz val="14"/>
        <color theme="0"/>
        <rFont val="Calibri"/>
        <family val="2"/>
        <scheme val="minor"/>
      </rPr>
      <t xml:space="preserve"> - Enter your information in the blue cells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</si>
</sst>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.0_);_(* \(#,##0.0\);_(* &quot;-&quot;?_);_(@_)"/>
    <numFmt numFmtId="166" formatCode="0.0%"/>
    <numFmt numFmtId="167" formatCode="_(* #,##0.0%_);_(* \(#,##0.0%\);_(* &quot;-&quot;??_);_(@_)"/>
    <numFmt numFmtId="168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00629B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7" applyNumberFormat="0" applyAlignment="0" applyProtection="0"/>
    <xf numFmtId="0" fontId="6" fillId="21" borderId="8" applyNumberFormat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7" applyNumberFormat="0" applyAlignment="0" applyProtection="0"/>
    <xf numFmtId="0" fontId="14" fillId="0" borderId="12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16" fillId="0" borderId="0"/>
    <xf numFmtId="0" fontId="16" fillId="0" borderId="0"/>
    <xf numFmtId="0" fontId="7" fillId="0" borderId="0"/>
    <xf numFmtId="0" fontId="2" fillId="23" borderId="13" applyNumberFormat="0" applyFont="0" applyAlignment="0" applyProtection="0"/>
    <xf numFmtId="0" fontId="16" fillId="23" borderId="13" applyNumberFormat="0" applyFont="0" applyAlignment="0" applyProtection="0"/>
    <xf numFmtId="0" fontId="17" fillId="20" borderId="14" applyNumberFormat="0" applyAlignment="0" applyProtection="0"/>
    <xf numFmtId="9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97">
    <xf numFmtId="0" fontId="0" fillId="0" borderId="0" xfId="0"/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3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centerContinuous" vertical="center"/>
    </xf>
    <xf numFmtId="1" fontId="23" fillId="0" borderId="3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1" fillId="0" borderId="2" xfId="0" applyFont="1" applyBorder="1" applyAlignment="1">
      <alignment vertical="center"/>
    </xf>
    <xf numFmtId="165" fontId="21" fillId="0" borderId="1" xfId="0" applyNumberFormat="1" applyFont="1" applyBorder="1" applyAlignment="1">
      <alignment vertical="center"/>
    </xf>
    <xf numFmtId="0" fontId="21" fillId="0" borderId="17" xfId="0" applyFont="1" applyBorder="1"/>
    <xf numFmtId="0" fontId="21" fillId="0" borderId="18" xfId="0" applyFont="1" applyBorder="1"/>
    <xf numFmtId="0" fontId="21" fillId="0" borderId="19" xfId="0" applyFont="1" applyBorder="1"/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9" fontId="21" fillId="0" borderId="0" xfId="1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165" fontId="21" fillId="0" borderId="5" xfId="0" applyNumberFormat="1" applyFont="1" applyBorder="1" applyAlignment="1">
      <alignment vertical="center"/>
    </xf>
    <xf numFmtId="165" fontId="21" fillId="0" borderId="6" xfId="0" applyNumberFormat="1" applyFont="1" applyBorder="1" applyAlignment="1">
      <alignment vertical="center"/>
    </xf>
    <xf numFmtId="5" fontId="21" fillId="0" borderId="1" xfId="0" applyNumberFormat="1" applyFont="1" applyBorder="1" applyAlignment="1">
      <alignment vertical="center"/>
    </xf>
    <xf numFmtId="5" fontId="24" fillId="24" borderId="1" xfId="0" applyNumberFormat="1" applyFont="1" applyFill="1" applyBorder="1" applyAlignment="1">
      <alignment vertical="center"/>
    </xf>
    <xf numFmtId="168" fontId="22" fillId="0" borderId="0" xfId="51" applyNumberFormat="1" applyFont="1" applyBorder="1" applyAlignment="1">
      <alignment vertical="center"/>
    </xf>
    <xf numFmtId="166" fontId="21" fillId="0" borderId="16" xfId="1" applyNumberFormat="1" applyFont="1" applyBorder="1" applyAlignment="1">
      <alignment vertical="center"/>
    </xf>
    <xf numFmtId="166" fontId="21" fillId="0" borderId="0" xfId="1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1" fillId="25" borderId="0" xfId="0" applyFont="1" applyFill="1" applyAlignment="1">
      <alignment vertical="center"/>
    </xf>
    <xf numFmtId="166" fontId="22" fillId="25" borderId="0" xfId="1" applyNumberFormat="1" applyFont="1" applyFill="1" applyBorder="1" applyAlignment="1">
      <alignment vertical="center"/>
    </xf>
    <xf numFmtId="0" fontId="22" fillId="25" borderId="0" xfId="0" applyFont="1" applyFill="1" applyAlignment="1">
      <alignment vertical="center"/>
    </xf>
    <xf numFmtId="164" fontId="22" fillId="25" borderId="0" xfId="52" applyNumberFormat="1" applyFont="1" applyFill="1" applyBorder="1" applyAlignment="1">
      <alignment vertical="center"/>
    </xf>
    <xf numFmtId="0" fontId="21" fillId="0" borderId="22" xfId="0" applyFont="1" applyBorder="1" applyAlignment="1">
      <alignment vertical="center"/>
    </xf>
    <xf numFmtId="166" fontId="22" fillId="25" borderId="22" xfId="1" applyNumberFormat="1" applyFont="1" applyFill="1" applyBorder="1" applyAlignment="1">
      <alignment vertical="center"/>
    </xf>
    <xf numFmtId="0" fontId="21" fillId="25" borderId="22" xfId="0" applyFont="1" applyFill="1" applyBorder="1" applyAlignment="1">
      <alignment vertical="center"/>
    </xf>
    <xf numFmtId="0" fontId="28" fillId="25" borderId="5" xfId="0" applyFont="1" applyFill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25" xfId="0" applyFont="1" applyBorder="1"/>
    <xf numFmtId="0" fontId="21" fillId="0" borderId="26" xfId="0" applyFont="1" applyBorder="1"/>
    <xf numFmtId="0" fontId="21" fillId="25" borderId="26" xfId="0" applyFont="1" applyFill="1" applyBorder="1"/>
    <xf numFmtId="0" fontId="21" fillId="0" borderId="30" xfId="0" applyFont="1" applyBorder="1" applyAlignment="1">
      <alignment vertical="center"/>
    </xf>
    <xf numFmtId="0" fontId="21" fillId="25" borderId="31" xfId="0" applyFont="1" applyFill="1" applyBorder="1"/>
    <xf numFmtId="0" fontId="21" fillId="25" borderId="32" xfId="0" applyFont="1" applyFill="1" applyBorder="1" applyAlignment="1">
      <alignment vertical="center"/>
    </xf>
    <xf numFmtId="0" fontId="21" fillId="25" borderId="33" xfId="0" applyFont="1" applyFill="1" applyBorder="1" applyAlignment="1">
      <alignment vertical="center"/>
    </xf>
    <xf numFmtId="5" fontId="24" fillId="24" borderId="0" xfId="0" applyNumberFormat="1" applyFont="1" applyFill="1" applyAlignment="1">
      <alignment vertical="center"/>
    </xf>
    <xf numFmtId="166" fontId="24" fillId="24" borderId="22" xfId="1" applyNumberFormat="1" applyFont="1" applyFill="1" applyBorder="1" applyAlignment="1">
      <alignment vertical="center"/>
    </xf>
    <xf numFmtId="166" fontId="24" fillId="24" borderId="1" xfId="1" applyNumberFormat="1" applyFont="1" applyFill="1" applyBorder="1" applyAlignment="1">
      <alignment vertical="center"/>
    </xf>
    <xf numFmtId="166" fontId="24" fillId="24" borderId="0" xfId="1" applyNumberFormat="1" applyFont="1" applyFill="1" applyBorder="1" applyAlignment="1">
      <alignment vertical="center"/>
    </xf>
    <xf numFmtId="166" fontId="25" fillId="0" borderId="0" xfId="1" applyNumberFormat="1" applyFont="1" applyFill="1" applyBorder="1" applyAlignment="1">
      <alignment vertical="center"/>
    </xf>
    <xf numFmtId="0" fontId="28" fillId="25" borderId="34" xfId="0" applyFont="1" applyFill="1" applyBorder="1" applyAlignment="1">
      <alignment horizontal="center" vertical="center"/>
    </xf>
    <xf numFmtId="166" fontId="22" fillId="25" borderId="23" xfId="1" applyNumberFormat="1" applyFont="1" applyFill="1" applyBorder="1" applyAlignment="1">
      <alignment vertical="center"/>
    </xf>
    <xf numFmtId="0" fontId="22" fillId="25" borderId="23" xfId="0" applyFont="1" applyFill="1" applyBorder="1" applyAlignment="1">
      <alignment vertical="center"/>
    </xf>
    <xf numFmtId="6" fontId="22" fillId="25" borderId="23" xfId="0" applyNumberFormat="1" applyFont="1" applyFill="1" applyBorder="1" applyAlignment="1">
      <alignment vertical="center"/>
    </xf>
    <xf numFmtId="166" fontId="22" fillId="25" borderId="30" xfId="1" applyNumberFormat="1" applyFont="1" applyFill="1" applyBorder="1" applyAlignment="1">
      <alignment vertical="center"/>
    </xf>
    <xf numFmtId="0" fontId="28" fillId="25" borderId="35" xfId="0" applyFont="1" applyFill="1" applyBorder="1" applyAlignment="1">
      <alignment horizontal="center" vertical="center"/>
    </xf>
    <xf numFmtId="166" fontId="22" fillId="25" borderId="32" xfId="1" applyNumberFormat="1" applyFont="1" applyFill="1" applyBorder="1" applyAlignment="1">
      <alignment vertical="center"/>
    </xf>
    <xf numFmtId="0" fontId="22" fillId="25" borderId="32" xfId="0" applyFont="1" applyFill="1" applyBorder="1" applyAlignment="1">
      <alignment vertical="center"/>
    </xf>
    <xf numFmtId="166" fontId="22" fillId="25" borderId="33" xfId="1" applyNumberFormat="1" applyFont="1" applyFill="1" applyBorder="1" applyAlignment="1">
      <alignment vertical="center"/>
    </xf>
    <xf numFmtId="5" fontId="24" fillId="26" borderId="0" xfId="0" applyNumberFormat="1" applyFont="1" applyFill="1" applyAlignment="1">
      <alignment vertical="center"/>
    </xf>
    <xf numFmtId="164" fontId="22" fillId="25" borderId="23" xfId="52" applyNumberFormat="1" applyFont="1" applyFill="1" applyBorder="1" applyAlignment="1">
      <alignment vertical="center"/>
    </xf>
    <xf numFmtId="164" fontId="22" fillId="25" borderId="32" xfId="52" applyNumberFormat="1" applyFont="1" applyFill="1" applyBorder="1" applyAlignment="1">
      <alignment vertical="center"/>
    </xf>
    <xf numFmtId="0" fontId="22" fillId="0" borderId="0" xfId="0" applyFont="1"/>
    <xf numFmtId="164" fontId="21" fillId="0" borderId="0" xfId="0" applyNumberFormat="1" applyFont="1" applyAlignment="1">
      <alignment vertical="center"/>
    </xf>
    <xf numFmtId="5" fontId="21" fillId="0" borderId="0" xfId="0" applyNumberFormat="1" applyFont="1" applyAlignment="1">
      <alignment horizontal="right" vertical="center"/>
    </xf>
    <xf numFmtId="5" fontId="21" fillId="0" borderId="0" xfId="0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41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25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right" vertical="center"/>
    </xf>
    <xf numFmtId="165" fontId="21" fillId="0" borderId="0" xfId="0" applyNumberFormat="1" applyFont="1" applyAlignment="1">
      <alignment vertical="center"/>
    </xf>
    <xf numFmtId="165" fontId="24" fillId="24" borderId="0" xfId="0" applyNumberFormat="1" applyFont="1" applyFill="1" applyAlignment="1">
      <alignment vertical="center"/>
    </xf>
    <xf numFmtId="165" fontId="24" fillId="26" borderId="0" xfId="0" applyNumberFormat="1" applyFont="1" applyFill="1" applyAlignment="1">
      <alignment vertical="center"/>
    </xf>
    <xf numFmtId="10" fontId="21" fillId="0" borderId="0" xfId="0" applyNumberFormat="1" applyFont="1" applyAlignment="1">
      <alignment vertical="center"/>
    </xf>
    <xf numFmtId="0" fontId="26" fillId="27" borderId="36" xfId="0" applyFont="1" applyFill="1" applyBorder="1"/>
    <xf numFmtId="0" fontId="26" fillId="27" borderId="37" xfId="0" applyFont="1" applyFill="1" applyBorder="1"/>
    <xf numFmtId="0" fontId="27" fillId="27" borderId="37" xfId="0" applyFont="1" applyFill="1" applyBorder="1"/>
    <xf numFmtId="0" fontId="27" fillId="27" borderId="38" xfId="0" applyFont="1" applyFill="1" applyBorder="1"/>
    <xf numFmtId="0" fontId="30" fillId="27" borderId="27" xfId="0" applyFont="1" applyFill="1" applyBorder="1" applyAlignment="1">
      <alignment vertical="center"/>
    </xf>
    <xf numFmtId="0" fontId="27" fillId="27" borderId="28" xfId="0" applyFont="1" applyFill="1" applyBorder="1" applyAlignment="1">
      <alignment vertical="center"/>
    </xf>
    <xf numFmtId="165" fontId="30" fillId="27" borderId="29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2" fillId="0" borderId="0" xfId="53" applyFont="1"/>
    <xf numFmtId="0" fontId="28" fillId="25" borderId="25" xfId="0" applyFont="1" applyFill="1" applyBorder="1" applyAlignment="1">
      <alignment horizontal="center"/>
    </xf>
    <xf numFmtId="0" fontId="28" fillId="25" borderId="26" xfId="0" applyFont="1" applyFill="1" applyBorder="1" applyAlignment="1">
      <alignment horizontal="center"/>
    </xf>
    <xf numFmtId="0" fontId="28" fillId="25" borderId="31" xfId="0" applyFont="1" applyFill="1" applyBorder="1" applyAlignment="1">
      <alignment horizontal="center"/>
    </xf>
    <xf numFmtId="0" fontId="31" fillId="0" borderId="0" xfId="53"/>
  </cellXfs>
  <cellStyles count="5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51" builtinId="3"/>
    <cellStyle name="Comma 2" xfId="29" xr:uid="{00000000-0005-0000-0000-00001B000000}"/>
    <cellStyle name="Currency" xfId="52" builtinId="4"/>
    <cellStyle name="Currency 2" xfId="30" xr:uid="{00000000-0005-0000-0000-00001C000000}"/>
    <cellStyle name="Explanatory Text 2" xfId="31" xr:uid="{00000000-0005-0000-0000-00001D000000}"/>
    <cellStyle name="Good 2" xfId="32" xr:uid="{00000000-0005-0000-0000-00001E000000}"/>
    <cellStyle name="Heading 1 2" xfId="33" xr:uid="{00000000-0005-0000-0000-00001F000000}"/>
    <cellStyle name="Heading 2 2" xfId="34" xr:uid="{00000000-0005-0000-0000-000020000000}"/>
    <cellStyle name="Heading 3 2" xfId="35" xr:uid="{00000000-0005-0000-0000-000021000000}"/>
    <cellStyle name="Heading 4 2" xfId="36" xr:uid="{00000000-0005-0000-0000-000022000000}"/>
    <cellStyle name="Hyperlink" xfId="53" builtinId="8"/>
    <cellStyle name="Input 2" xfId="37" xr:uid="{00000000-0005-0000-0000-000023000000}"/>
    <cellStyle name="Linked Cell 2" xfId="38" xr:uid="{00000000-0005-0000-0000-000024000000}"/>
    <cellStyle name="Neutral 2" xfId="39" xr:uid="{00000000-0005-0000-0000-000025000000}"/>
    <cellStyle name="Normal" xfId="0" builtinId="0"/>
    <cellStyle name="Normal 2" xfId="40" xr:uid="{00000000-0005-0000-0000-000027000000}"/>
    <cellStyle name="Normal 2 2" xfId="41" xr:uid="{00000000-0005-0000-0000-000028000000}"/>
    <cellStyle name="Normal 3" xfId="42" xr:uid="{00000000-0005-0000-0000-000029000000}"/>
    <cellStyle name="Normal 4" xfId="43" xr:uid="{00000000-0005-0000-0000-00002A000000}"/>
    <cellStyle name="Note 2" xfId="44" xr:uid="{00000000-0005-0000-0000-00002B000000}"/>
    <cellStyle name="Note 3" xfId="45" xr:uid="{00000000-0005-0000-0000-00002C000000}"/>
    <cellStyle name="Output 2" xfId="46" xr:uid="{00000000-0005-0000-0000-00002D000000}"/>
    <cellStyle name="Percent" xfId="1" builtinId="5"/>
    <cellStyle name="Percent 2" xfId="47" xr:uid="{00000000-0005-0000-0000-00002F000000}"/>
    <cellStyle name="Title 2" xfId="48" xr:uid="{00000000-0005-0000-0000-000030000000}"/>
    <cellStyle name="Total 2" xfId="49" xr:uid="{00000000-0005-0000-0000-000031000000}"/>
    <cellStyle name="Warning Text 2" xfId="50" xr:uid="{00000000-0005-0000-0000-000032000000}"/>
  </cellStyles>
  <dxfs count="0"/>
  <tableStyles count="0" defaultTableStyle="TableStyleMedium2" defaultPivotStyle="PivotStyleLight16"/>
  <colors>
    <mruColors>
      <color rgb="FF00629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41</xdr:row>
      <xdr:rowOff>0</xdr:rowOff>
    </xdr:from>
    <xdr:to>
      <xdr:col>3</xdr:col>
      <xdr:colOff>85726</xdr:colOff>
      <xdr:row>43</xdr:row>
      <xdr:rowOff>176302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DB0AA8-5006-503C-2653-4B87B0CA6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7591425"/>
          <a:ext cx="2971800" cy="55730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16</xdr:col>
      <xdr:colOff>369454</xdr:colOff>
      <xdr:row>4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43F37D-5C0B-4FC4-AB53-0E77FCA43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5" y="171450"/>
          <a:ext cx="1893454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3</xdr:col>
      <xdr:colOff>85725</xdr:colOff>
      <xdr:row>43</xdr:row>
      <xdr:rowOff>176302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11044D-1B5F-4688-A8BC-C35ED4F65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7591425"/>
          <a:ext cx="2971800" cy="557302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1</xdr:row>
      <xdr:rowOff>0</xdr:rowOff>
    </xdr:from>
    <xdr:to>
      <xdr:col>16</xdr:col>
      <xdr:colOff>369455</xdr:colOff>
      <xdr:row>4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A462B1-4BB4-8AF1-F16F-B1B9DCFE2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6" y="171450"/>
          <a:ext cx="1893454" cy="781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aganconsul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eaganconsul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C4BE-F3C8-447B-B58E-FBD9F0F6A55A}">
  <sheetPr>
    <pageSetUpPr fitToPage="1"/>
  </sheetPr>
  <dimension ref="B1:R47"/>
  <sheetViews>
    <sheetView showGridLines="0" zoomScaleNormal="100" zoomScaleSheetLayoutView="85" workbookViewId="0">
      <selection activeCell="C12" sqref="C12"/>
    </sheetView>
  </sheetViews>
  <sheetFormatPr defaultColWidth="9.140625" defaultRowHeight="12.75" x14ac:dyDescent="0.2"/>
  <cols>
    <col min="1" max="1" width="3.7109375" style="1" customWidth="1"/>
    <col min="2" max="2" width="1.7109375" style="1" customWidth="1"/>
    <col min="3" max="3" width="43.28515625" style="1" customWidth="1"/>
    <col min="4" max="5" width="1.7109375" style="1" customWidth="1"/>
    <col min="6" max="12" width="12.28515625" style="1" customWidth="1"/>
    <col min="13" max="13" width="1.7109375" style="1" customWidth="1"/>
    <col min="14" max="15" width="13.7109375" style="1" customWidth="1"/>
    <col min="16" max="16384" width="9.140625" style="1"/>
  </cols>
  <sheetData>
    <row r="1" spans="2:13" ht="13.5" thickBot="1" x14ac:dyDescent="0.25"/>
    <row r="2" spans="2:13" ht="18.75" x14ac:dyDescent="0.3">
      <c r="B2" s="82" t="s">
        <v>36</v>
      </c>
      <c r="C2" s="83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2:13" ht="15.4" customHeight="1" x14ac:dyDescent="0.2">
      <c r="B3" s="12"/>
      <c r="C3" s="67" t="s">
        <v>16</v>
      </c>
      <c r="M3" s="13"/>
    </row>
    <row r="4" spans="2:13" ht="15.4" customHeight="1" x14ac:dyDescent="0.2">
      <c r="B4" s="12"/>
      <c r="C4" s="43"/>
      <c r="D4" s="44"/>
      <c r="E4" s="44"/>
      <c r="F4" s="44"/>
      <c r="G4" s="93" t="s">
        <v>33</v>
      </c>
      <c r="H4" s="94"/>
      <c r="I4" s="95"/>
      <c r="J4" s="45"/>
      <c r="K4" s="47"/>
      <c r="M4" s="13"/>
    </row>
    <row r="5" spans="2:13" s="2" customFormat="1" ht="15.4" customHeight="1" x14ac:dyDescent="0.25">
      <c r="B5" s="14"/>
      <c r="C5" s="40" t="s">
        <v>0</v>
      </c>
      <c r="G5" s="55" t="s">
        <v>24</v>
      </c>
      <c r="H5" s="39" t="s">
        <v>25</v>
      </c>
      <c r="I5" s="60" t="s">
        <v>26</v>
      </c>
      <c r="J5" s="32"/>
      <c r="K5" s="48"/>
      <c r="M5" s="15"/>
    </row>
    <row r="6" spans="2:13" s="2" customFormat="1" ht="15.4" customHeight="1" x14ac:dyDescent="0.25">
      <c r="B6" s="14"/>
      <c r="C6" s="41" t="s">
        <v>20</v>
      </c>
      <c r="D6" s="3"/>
      <c r="E6" s="3"/>
      <c r="F6" s="52">
        <v>0.24399999999999999</v>
      </c>
      <c r="G6" s="56">
        <v>0.191</v>
      </c>
      <c r="H6" s="33">
        <v>0.24399999999999999</v>
      </c>
      <c r="I6" s="61">
        <v>0.20899999999999999</v>
      </c>
      <c r="J6" s="34" t="s">
        <v>27</v>
      </c>
      <c r="K6" s="48"/>
      <c r="M6" s="15"/>
    </row>
    <row r="7" spans="2:13" s="2" customFormat="1" ht="15.4" customHeight="1" x14ac:dyDescent="0.25">
      <c r="B7" s="14"/>
      <c r="C7" s="42" t="s">
        <v>2</v>
      </c>
      <c r="F7" s="53">
        <v>0.94</v>
      </c>
      <c r="G7" s="56"/>
      <c r="H7" s="33"/>
      <c r="I7" s="61"/>
      <c r="J7" s="34"/>
      <c r="K7" s="48"/>
      <c r="M7" s="15"/>
    </row>
    <row r="8" spans="2:13" s="2" customFormat="1" ht="15.4" customHeight="1" x14ac:dyDescent="0.25">
      <c r="B8" s="14"/>
      <c r="C8" s="42" t="s">
        <v>5</v>
      </c>
      <c r="F8" s="54">
        <f>F6+(1-F7)</f>
        <v>0.30400000000000005</v>
      </c>
      <c r="G8" s="57"/>
      <c r="H8" s="34"/>
      <c r="I8" s="62"/>
      <c r="J8" s="32"/>
      <c r="K8" s="48"/>
      <c r="M8" s="15"/>
    </row>
    <row r="9" spans="2:13" s="2" customFormat="1" ht="15.4" customHeight="1" x14ac:dyDescent="0.25">
      <c r="B9" s="14"/>
      <c r="C9" s="42" t="s">
        <v>30</v>
      </c>
      <c r="F9" s="50">
        <v>166625</v>
      </c>
      <c r="G9" s="65">
        <v>149454</v>
      </c>
      <c r="H9" s="35">
        <v>166625</v>
      </c>
      <c r="I9" s="66">
        <v>193764</v>
      </c>
      <c r="J9" s="34" t="s">
        <v>28</v>
      </c>
      <c r="K9" s="48"/>
      <c r="M9" s="15"/>
    </row>
    <row r="10" spans="2:13" s="2" customFormat="1" ht="15.4" customHeight="1" x14ac:dyDescent="0.25">
      <c r="B10" s="14"/>
      <c r="C10" s="42" t="s">
        <v>23</v>
      </c>
      <c r="F10" s="50">
        <v>5000</v>
      </c>
      <c r="G10" s="58"/>
      <c r="H10" s="34"/>
      <c r="I10" s="62"/>
      <c r="J10" s="32"/>
      <c r="K10" s="48"/>
      <c r="M10" s="15"/>
    </row>
    <row r="11" spans="2:13" s="2" customFormat="1" ht="15.4" customHeight="1" x14ac:dyDescent="0.25">
      <c r="B11" s="14"/>
      <c r="C11" s="46" t="s">
        <v>4</v>
      </c>
      <c r="D11" s="36"/>
      <c r="E11" s="36"/>
      <c r="F11" s="51">
        <v>0.92900000000000005</v>
      </c>
      <c r="G11" s="59">
        <v>1</v>
      </c>
      <c r="H11" s="37">
        <v>0.92900000000000005</v>
      </c>
      <c r="I11" s="63">
        <v>0.84499999999999997</v>
      </c>
      <c r="J11" s="38"/>
      <c r="K11" s="49"/>
      <c r="M11" s="15"/>
    </row>
    <row r="12" spans="2:13" s="2" customFormat="1" ht="15.4" customHeight="1" x14ac:dyDescent="0.25">
      <c r="B12" s="14"/>
      <c r="F12" s="68"/>
      <c r="G12" s="68"/>
      <c r="H12" s="68"/>
      <c r="I12" s="68"/>
      <c r="J12" s="68"/>
      <c r="K12" s="68"/>
      <c r="M12" s="15"/>
    </row>
    <row r="13" spans="2:13" s="2" customFormat="1" ht="15.4" customHeight="1" x14ac:dyDescent="0.25">
      <c r="B13" s="14"/>
      <c r="C13" s="4" t="s">
        <v>1</v>
      </c>
      <c r="D13" s="5"/>
      <c r="E13" s="5"/>
      <c r="F13" s="6">
        <v>2022</v>
      </c>
      <c r="G13" s="6">
        <f>F13+1</f>
        <v>2023</v>
      </c>
      <c r="H13" s="6">
        <f t="shared" ref="H13:L13" si="0">G13+1</f>
        <v>2024</v>
      </c>
      <c r="I13" s="6">
        <f t="shared" si="0"/>
        <v>2025</v>
      </c>
      <c r="J13" s="6">
        <f t="shared" si="0"/>
        <v>2026</v>
      </c>
      <c r="K13" s="6">
        <f t="shared" si="0"/>
        <v>2027</v>
      </c>
      <c r="L13" s="6">
        <f t="shared" si="0"/>
        <v>2028</v>
      </c>
      <c r="M13" s="15"/>
    </row>
    <row r="14" spans="2:13" s="2" customFormat="1" ht="10.15" customHeight="1" x14ac:dyDescent="0.25">
      <c r="B14" s="14"/>
      <c r="F14" s="68"/>
      <c r="G14" s="68"/>
      <c r="H14" s="68"/>
      <c r="I14" s="68"/>
      <c r="J14" s="68"/>
      <c r="K14" s="68"/>
      <c r="L14" s="68"/>
      <c r="M14" s="15"/>
    </row>
    <row r="15" spans="2:13" s="2" customFormat="1" ht="15.4" customHeight="1" x14ac:dyDescent="0.25">
      <c r="B15" s="14"/>
      <c r="C15" s="2" t="s">
        <v>6</v>
      </c>
      <c r="D15" s="7"/>
      <c r="E15" s="30"/>
      <c r="F15" s="69" t="s">
        <v>18</v>
      </c>
      <c r="G15" s="70">
        <f t="shared" ref="G15:L15" si="1">+F19</f>
        <v>7000000</v>
      </c>
      <c r="H15" s="70">
        <f t="shared" si="1"/>
        <v>8708000</v>
      </c>
      <c r="I15" s="70">
        <f t="shared" si="1"/>
        <v>10832752</v>
      </c>
      <c r="J15" s="70">
        <f t="shared" si="1"/>
        <v>13475943.488</v>
      </c>
      <c r="K15" s="70">
        <f t="shared" si="1"/>
        <v>16764073.699072</v>
      </c>
      <c r="L15" s="70">
        <f t="shared" si="1"/>
        <v>20854507.681645568</v>
      </c>
      <c r="M15" s="15"/>
    </row>
    <row r="16" spans="2:13" s="2" customFormat="1" ht="10.15" customHeight="1" x14ac:dyDescent="0.25">
      <c r="B16" s="14"/>
      <c r="D16" s="7"/>
      <c r="E16" s="30"/>
      <c r="F16" s="71"/>
      <c r="G16" s="68"/>
      <c r="H16" s="68"/>
      <c r="I16" s="68"/>
      <c r="J16" s="68"/>
      <c r="K16" s="68"/>
      <c r="L16" s="68"/>
      <c r="M16" s="15"/>
    </row>
    <row r="17" spans="2:13" s="2" customFormat="1" ht="15.4" customHeight="1" x14ac:dyDescent="0.25">
      <c r="B17" s="14"/>
      <c r="C17" s="2" t="s">
        <v>7</v>
      </c>
      <c r="D17" s="7"/>
      <c r="E17" s="30"/>
      <c r="F17" s="69" t="s">
        <v>18</v>
      </c>
      <c r="G17" s="72">
        <f t="shared" ref="G17:L17" si="2">G15*$F$7</f>
        <v>6580000</v>
      </c>
      <c r="H17" s="72">
        <f t="shared" si="2"/>
        <v>8185520</v>
      </c>
      <c r="I17" s="72">
        <f t="shared" si="2"/>
        <v>10182786.879999999</v>
      </c>
      <c r="J17" s="72">
        <f t="shared" si="2"/>
        <v>12667386.878719999</v>
      </c>
      <c r="K17" s="72">
        <f t="shared" si="2"/>
        <v>15758229.277127679</v>
      </c>
      <c r="L17" s="72">
        <f t="shared" si="2"/>
        <v>19603237.220746834</v>
      </c>
      <c r="M17" s="15"/>
    </row>
    <row r="18" spans="2:13" s="2" customFormat="1" ht="15.4" customHeight="1" x14ac:dyDescent="0.25">
      <c r="B18" s="14"/>
      <c r="C18" s="2" t="s">
        <v>8</v>
      </c>
      <c r="D18" s="8"/>
      <c r="E18" s="73"/>
      <c r="F18" s="74" t="s">
        <v>18</v>
      </c>
      <c r="G18" s="72">
        <f t="shared" ref="G18:L18" si="3">G15*$F$8</f>
        <v>2128000.0000000005</v>
      </c>
      <c r="H18" s="72">
        <f t="shared" si="3"/>
        <v>2647232.0000000005</v>
      </c>
      <c r="I18" s="72">
        <f t="shared" si="3"/>
        <v>3293156.6080000005</v>
      </c>
      <c r="J18" s="72">
        <f t="shared" si="3"/>
        <v>4096686.8203520007</v>
      </c>
      <c r="K18" s="72">
        <f t="shared" si="3"/>
        <v>5096278.404517889</v>
      </c>
      <c r="L18" s="72">
        <f t="shared" si="3"/>
        <v>6339770.335220254</v>
      </c>
      <c r="M18" s="15"/>
    </row>
    <row r="19" spans="2:13" s="2" customFormat="1" ht="15.4" customHeight="1" x14ac:dyDescent="0.25">
      <c r="B19" s="14"/>
      <c r="C19" s="3" t="s">
        <v>9</v>
      </c>
      <c r="D19" s="8"/>
      <c r="E19" s="73"/>
      <c r="F19" s="26">
        <v>7000000</v>
      </c>
      <c r="G19" s="25">
        <f t="shared" ref="G19:J19" si="4">SUM(G17:G18)</f>
        <v>8708000</v>
      </c>
      <c r="H19" s="25">
        <f t="shared" si="4"/>
        <v>10832752</v>
      </c>
      <c r="I19" s="25">
        <f t="shared" si="4"/>
        <v>13475943.488</v>
      </c>
      <c r="J19" s="25">
        <f t="shared" si="4"/>
        <v>16764073.699072</v>
      </c>
      <c r="K19" s="25">
        <f t="shared" ref="K19:L19" si="5">SUM(K17:K18)</f>
        <v>20854507.681645568</v>
      </c>
      <c r="L19" s="25">
        <f t="shared" si="5"/>
        <v>25943007.555967089</v>
      </c>
      <c r="M19" s="15"/>
    </row>
    <row r="20" spans="2:13" s="2" customFormat="1" ht="15.4" customHeight="1" x14ac:dyDescent="0.25">
      <c r="B20" s="14"/>
      <c r="C20" s="75" t="s">
        <v>19</v>
      </c>
      <c r="D20" s="9"/>
      <c r="F20" s="68"/>
      <c r="G20" s="76">
        <f>G19/F19-1</f>
        <v>0.24399999999999999</v>
      </c>
      <c r="H20" s="76">
        <f t="shared" ref="H20:L20" si="6">H19/G19-1</f>
        <v>0.24399999999999999</v>
      </c>
      <c r="I20" s="76">
        <f t="shared" si="6"/>
        <v>0.24399999999999999</v>
      </c>
      <c r="J20" s="76">
        <f t="shared" si="6"/>
        <v>0.24399999999999999</v>
      </c>
      <c r="K20" s="76">
        <f t="shared" si="6"/>
        <v>0.24399999999999999</v>
      </c>
      <c r="L20" s="76">
        <f t="shared" si="6"/>
        <v>0.24399999999999999</v>
      </c>
      <c r="M20" s="15"/>
    </row>
    <row r="21" spans="2:13" s="2" customFormat="1" ht="15.4" customHeight="1" x14ac:dyDescent="0.25">
      <c r="B21" s="14"/>
      <c r="C21" s="75"/>
      <c r="D21" s="9"/>
      <c r="F21" s="68"/>
      <c r="G21" s="76"/>
      <c r="H21" s="76"/>
      <c r="I21" s="76"/>
      <c r="J21" s="76"/>
      <c r="K21" s="76"/>
      <c r="L21" s="76"/>
      <c r="M21" s="15"/>
    </row>
    <row r="22" spans="2:13" s="2" customFormat="1" ht="15.4" customHeight="1" x14ac:dyDescent="0.25">
      <c r="B22" s="14"/>
      <c r="C22" s="75" t="s">
        <v>21</v>
      </c>
      <c r="D22" s="9"/>
      <c r="F22" s="50">
        <v>500000</v>
      </c>
      <c r="G22" s="27">
        <f>F22*(1+G20)</f>
        <v>622000</v>
      </c>
      <c r="H22" s="27">
        <f t="shared" ref="H22:L22" si="7">G22*(1+H20)</f>
        <v>773768</v>
      </c>
      <c r="I22" s="27">
        <f t="shared" si="7"/>
        <v>962567.39199999999</v>
      </c>
      <c r="J22" s="27">
        <f t="shared" si="7"/>
        <v>1197433.835648</v>
      </c>
      <c r="K22" s="27">
        <f t="shared" si="7"/>
        <v>1489607.6915461121</v>
      </c>
      <c r="L22" s="27">
        <f t="shared" si="7"/>
        <v>1853071.9682833634</v>
      </c>
      <c r="M22" s="15"/>
    </row>
    <row r="23" spans="2:13" s="2" customFormat="1" ht="15.4" customHeight="1" x14ac:dyDescent="0.25">
      <c r="B23" s="14"/>
      <c r="C23" s="75" t="s">
        <v>22</v>
      </c>
      <c r="D23" s="9"/>
      <c r="F23" s="27">
        <f>F22+F19</f>
        <v>7500000</v>
      </c>
      <c r="G23" s="27">
        <f>G22+G19</f>
        <v>9330000</v>
      </c>
      <c r="H23" s="27">
        <f t="shared" ref="H23:L23" si="8">H22+H19</f>
        <v>11606520</v>
      </c>
      <c r="I23" s="27">
        <f t="shared" si="8"/>
        <v>14438510.879999999</v>
      </c>
      <c r="J23" s="27">
        <f t="shared" si="8"/>
        <v>17961507.53472</v>
      </c>
      <c r="K23" s="27">
        <f t="shared" si="8"/>
        <v>22344115.373191681</v>
      </c>
      <c r="L23" s="27">
        <f t="shared" si="8"/>
        <v>27796079.524250451</v>
      </c>
      <c r="M23" s="15"/>
    </row>
    <row r="24" spans="2:13" s="2" customFormat="1" ht="15.4" customHeight="1" x14ac:dyDescent="0.25">
      <c r="B24" s="14"/>
      <c r="D24" s="9"/>
      <c r="F24" s="68"/>
      <c r="G24" s="68"/>
      <c r="H24" s="68"/>
      <c r="I24" s="68"/>
      <c r="J24" s="68"/>
      <c r="K24" s="68"/>
      <c r="L24" s="68"/>
      <c r="M24" s="15"/>
    </row>
    <row r="25" spans="2:13" s="2" customFormat="1" ht="15.4" customHeight="1" x14ac:dyDescent="0.25">
      <c r="B25" s="14"/>
      <c r="C25" s="2" t="s">
        <v>3</v>
      </c>
      <c r="D25" s="9"/>
      <c r="F25" s="69" t="s">
        <v>18</v>
      </c>
      <c r="G25" s="70">
        <f>+F9+$F$10</f>
        <v>171625</v>
      </c>
      <c r="H25" s="70">
        <f>+G25+$F$10</f>
        <v>176625</v>
      </c>
      <c r="I25" s="70">
        <f t="shared" ref="I25:L25" si="9">+H25+$F$10</f>
        <v>181625</v>
      </c>
      <c r="J25" s="70">
        <f t="shared" si="9"/>
        <v>186625</v>
      </c>
      <c r="K25" s="70">
        <f t="shared" si="9"/>
        <v>191625</v>
      </c>
      <c r="L25" s="70">
        <f t="shared" si="9"/>
        <v>196625</v>
      </c>
      <c r="M25" s="15"/>
    </row>
    <row r="26" spans="2:13" s="2" customFormat="1" ht="15.4" customHeight="1" x14ac:dyDescent="0.25">
      <c r="B26" s="14"/>
      <c r="C26" s="2" t="s">
        <v>10</v>
      </c>
      <c r="D26" s="9"/>
      <c r="F26" s="77" t="s">
        <v>18</v>
      </c>
      <c r="G26" s="78">
        <f t="shared" ref="G26:L26" si="10">G18/G25</f>
        <v>12.399126001456667</v>
      </c>
      <c r="H26" s="78">
        <f t="shared" si="10"/>
        <v>14.987866949752302</v>
      </c>
      <c r="I26" s="78">
        <f t="shared" si="10"/>
        <v>18.131626196834137</v>
      </c>
      <c r="J26" s="78">
        <f t="shared" si="10"/>
        <v>21.951436411799065</v>
      </c>
      <c r="K26" s="78">
        <f t="shared" si="10"/>
        <v>26.595060167086178</v>
      </c>
      <c r="L26" s="78">
        <f t="shared" si="10"/>
        <v>32.242951482366202</v>
      </c>
      <c r="M26" s="15"/>
    </row>
    <row r="27" spans="2:13" s="2" customFormat="1" ht="15.4" customHeight="1" x14ac:dyDescent="0.25">
      <c r="B27" s="14"/>
      <c r="D27" s="9"/>
      <c r="F27" s="78"/>
      <c r="G27" s="78"/>
      <c r="H27" s="78"/>
      <c r="I27" s="78"/>
      <c r="J27" s="78"/>
      <c r="K27" s="78"/>
      <c r="L27" s="78"/>
      <c r="M27" s="15"/>
    </row>
    <row r="28" spans="2:13" s="2" customFormat="1" ht="15.4" customHeight="1" x14ac:dyDescent="0.25">
      <c r="B28" s="14"/>
      <c r="C28" s="2" t="s">
        <v>11</v>
      </c>
      <c r="D28" s="9"/>
      <c r="F28" s="79">
        <v>6.8</v>
      </c>
      <c r="G28" s="78">
        <f t="shared" ref="G28:L28" si="11">F30+F32</f>
        <v>12.399126001456667</v>
      </c>
      <c r="H28" s="78">
        <f t="shared" si="11"/>
        <v>14.987866949752302</v>
      </c>
      <c r="I28" s="78">
        <f t="shared" si="11"/>
        <v>18.131626196834137</v>
      </c>
      <c r="J28" s="78">
        <f t="shared" si="11"/>
        <v>21.951436411799065</v>
      </c>
      <c r="K28" s="78">
        <f t="shared" si="11"/>
        <v>26.595060167086178</v>
      </c>
      <c r="L28" s="78">
        <f t="shared" si="11"/>
        <v>32.242951482366202</v>
      </c>
      <c r="M28" s="15"/>
    </row>
    <row r="29" spans="2:13" s="2" customFormat="1" ht="15.4" customHeight="1" x14ac:dyDescent="0.25">
      <c r="B29" s="14"/>
      <c r="C29" s="2" t="s">
        <v>17</v>
      </c>
      <c r="D29" s="9"/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15"/>
    </row>
    <row r="30" spans="2:13" s="2" customFormat="1" ht="15.4" customHeight="1" x14ac:dyDescent="0.25">
      <c r="B30" s="14"/>
      <c r="C30" s="3" t="s">
        <v>12</v>
      </c>
      <c r="D30" s="9"/>
      <c r="F30" s="10">
        <f t="shared" ref="F30:J30" si="12">SUM(F28:F29)</f>
        <v>6.8</v>
      </c>
      <c r="G30" s="10">
        <f t="shared" si="12"/>
        <v>12.399126001456667</v>
      </c>
      <c r="H30" s="10">
        <f t="shared" si="12"/>
        <v>14.987866949752302</v>
      </c>
      <c r="I30" s="10">
        <f t="shared" si="12"/>
        <v>18.131626196834137</v>
      </c>
      <c r="J30" s="10">
        <f t="shared" si="12"/>
        <v>21.951436411799065</v>
      </c>
      <c r="K30" s="10">
        <f t="shared" ref="K30:L30" si="13">SUM(K28:K29)</f>
        <v>26.595060167086178</v>
      </c>
      <c r="L30" s="10">
        <f t="shared" si="13"/>
        <v>32.242951482366202</v>
      </c>
      <c r="M30" s="15"/>
    </row>
    <row r="31" spans="2:13" s="2" customFormat="1" ht="15.4" customHeight="1" x14ac:dyDescent="0.25">
      <c r="B31" s="14"/>
      <c r="D31" s="9"/>
      <c r="F31" s="78"/>
      <c r="G31" s="78"/>
      <c r="H31" s="78"/>
      <c r="I31" s="78"/>
      <c r="J31" s="78"/>
      <c r="K31" s="78"/>
      <c r="L31" s="78"/>
      <c r="M31" s="15"/>
    </row>
    <row r="32" spans="2:13" s="2" customFormat="1" ht="15.4" customHeight="1" x14ac:dyDescent="0.25">
      <c r="B32" s="14"/>
      <c r="C32" s="20" t="s">
        <v>13</v>
      </c>
      <c r="D32" s="21"/>
      <c r="E32" s="22"/>
      <c r="F32" s="23">
        <f>IF((G26-F30)&lt;0,0,G26-F30)</f>
        <v>5.5991260014566668</v>
      </c>
      <c r="G32" s="23">
        <f>IF((H26-G30)&lt;0,0,H26-G30)</f>
        <v>2.5887409482956354</v>
      </c>
      <c r="H32" s="23">
        <f t="shared" ref="H32:K32" si="14">IF((I26-H30)&lt;0,0,I26-H30)</f>
        <v>3.1437592470818352</v>
      </c>
      <c r="I32" s="23">
        <f t="shared" si="14"/>
        <v>3.819810214964928</v>
      </c>
      <c r="J32" s="23">
        <f t="shared" si="14"/>
        <v>4.6436237552871127</v>
      </c>
      <c r="K32" s="24">
        <f t="shared" si="14"/>
        <v>5.6478913152800239</v>
      </c>
      <c r="L32" s="78"/>
      <c r="M32" s="15"/>
    </row>
    <row r="33" spans="2:18" s="2" customFormat="1" ht="15.4" customHeight="1" x14ac:dyDescent="0.25">
      <c r="B33" s="14"/>
      <c r="D33" s="9"/>
      <c r="F33" s="68"/>
      <c r="G33" s="68"/>
      <c r="H33" s="68"/>
      <c r="I33" s="68"/>
      <c r="J33" s="68"/>
      <c r="K33" s="68"/>
      <c r="L33" s="68"/>
      <c r="M33" s="15"/>
    </row>
    <row r="34" spans="2:18" s="2" customFormat="1" ht="15.4" customHeight="1" x14ac:dyDescent="0.25">
      <c r="B34" s="14"/>
      <c r="C34" s="2" t="s">
        <v>14</v>
      </c>
      <c r="D34" s="9"/>
      <c r="F34" s="29">
        <f t="shared" ref="F34:K34" si="15">$F$11</f>
        <v>0.92900000000000005</v>
      </c>
      <c r="G34" s="29">
        <f t="shared" si="15"/>
        <v>0.92900000000000005</v>
      </c>
      <c r="H34" s="29">
        <f t="shared" si="15"/>
        <v>0.92900000000000005</v>
      </c>
      <c r="I34" s="29">
        <f t="shared" si="15"/>
        <v>0.92900000000000005</v>
      </c>
      <c r="J34" s="29">
        <f t="shared" si="15"/>
        <v>0.92900000000000005</v>
      </c>
      <c r="K34" s="29">
        <f t="shared" si="15"/>
        <v>0.92900000000000005</v>
      </c>
      <c r="L34" s="16"/>
      <c r="M34" s="15"/>
    </row>
    <row r="35" spans="2:18" s="2" customFormat="1" ht="15.4" customHeight="1" x14ac:dyDescent="0.25">
      <c r="B35" s="14"/>
      <c r="C35" s="20" t="s">
        <v>15</v>
      </c>
      <c r="D35" s="21"/>
      <c r="E35" s="22"/>
      <c r="F35" s="23">
        <f t="shared" ref="F35:K35" si="16">F32/F34</f>
        <v>6.0270462878973809</v>
      </c>
      <c r="G35" s="23">
        <f t="shared" si="16"/>
        <v>2.7865887495109098</v>
      </c>
      <c r="H35" s="23">
        <f t="shared" si="16"/>
        <v>3.3840250237694671</v>
      </c>
      <c r="I35" s="23">
        <f t="shared" si="16"/>
        <v>4.1117440419428721</v>
      </c>
      <c r="J35" s="23">
        <f t="shared" si="16"/>
        <v>4.9985185740442546</v>
      </c>
      <c r="K35" s="24">
        <f t="shared" si="16"/>
        <v>6.0795385525080983</v>
      </c>
      <c r="L35" s="78"/>
      <c r="M35" s="15"/>
    </row>
    <row r="36" spans="2:18" s="2" customFormat="1" ht="15.4" customHeight="1" x14ac:dyDescent="0.25">
      <c r="B36" s="14"/>
      <c r="C36" s="73"/>
      <c r="D36" s="73"/>
      <c r="E36" s="73"/>
      <c r="F36" s="68"/>
      <c r="G36" s="68"/>
      <c r="H36" s="68"/>
      <c r="I36" s="68"/>
      <c r="J36" s="68"/>
      <c r="K36" s="68"/>
      <c r="M36" s="15"/>
    </row>
    <row r="37" spans="2:18" s="2" customFormat="1" ht="15.4" customHeight="1" x14ac:dyDescent="0.25">
      <c r="B37" s="14"/>
      <c r="C37" s="86" t="s">
        <v>29</v>
      </c>
      <c r="D37" s="87"/>
      <c r="E37" s="87"/>
      <c r="F37" s="88">
        <f>SUM(F35:K35)</f>
        <v>27.387461229672983</v>
      </c>
      <c r="G37" s="73"/>
      <c r="H37" s="73"/>
      <c r="I37" s="73"/>
      <c r="J37" s="73"/>
      <c r="K37" s="73"/>
      <c r="M37" s="15"/>
    </row>
    <row r="38" spans="2:18" s="2" customFormat="1" ht="6" customHeight="1" x14ac:dyDescent="0.25">
      <c r="B38" s="14"/>
      <c r="C38" s="30"/>
      <c r="F38" s="31"/>
      <c r="G38" s="73"/>
      <c r="H38" s="73"/>
      <c r="I38" s="73"/>
      <c r="J38" s="73"/>
      <c r="K38" s="73"/>
      <c r="M38" s="15"/>
    </row>
    <row r="39" spans="2:18" s="2" customFormat="1" ht="15.4" customHeight="1" x14ac:dyDescent="0.25">
      <c r="B39" s="14"/>
      <c r="C39" s="86" t="s">
        <v>32</v>
      </c>
      <c r="D39" s="87"/>
      <c r="E39" s="87"/>
      <c r="F39" s="88">
        <f>SUM(F32:K32)</f>
        <v>25.442951482366201</v>
      </c>
      <c r="G39" s="73"/>
      <c r="H39" s="73"/>
      <c r="I39" s="73"/>
      <c r="J39" s="73"/>
      <c r="K39" s="73"/>
      <c r="M39" s="15"/>
    </row>
    <row r="40" spans="2:18" s="2" customFormat="1" ht="15.4" customHeight="1" thickBot="1" x14ac:dyDescent="0.3">
      <c r="B40" s="17"/>
      <c r="C40" s="18"/>
      <c r="D40" s="18"/>
      <c r="E40" s="18"/>
      <c r="F40" s="18"/>
      <c r="G40" s="18"/>
      <c r="H40" s="28"/>
      <c r="I40" s="18"/>
      <c r="J40" s="18"/>
      <c r="K40" s="18"/>
      <c r="L40" s="18"/>
      <c r="M40" s="19"/>
    </row>
    <row r="41" spans="2:18" ht="15.4" customHeight="1" x14ac:dyDescent="0.2"/>
    <row r="42" spans="2:18" ht="15.4" customHeight="1" x14ac:dyDescent="0.25">
      <c r="L42"/>
      <c r="M42"/>
      <c r="N42"/>
      <c r="O42"/>
      <c r="P42"/>
      <c r="Q42"/>
      <c r="R42"/>
    </row>
    <row r="43" spans="2:18" ht="15.4" customHeight="1" x14ac:dyDescent="0.25">
      <c r="L43"/>
      <c r="M43"/>
      <c r="N43"/>
      <c r="O43"/>
      <c r="P43"/>
      <c r="Q43"/>
      <c r="R43"/>
    </row>
    <row r="44" spans="2:18" ht="15.4" customHeight="1" x14ac:dyDescent="0.25">
      <c r="L44"/>
      <c r="M44"/>
      <c r="N44"/>
      <c r="O44"/>
      <c r="P44"/>
      <c r="Q44"/>
      <c r="R44"/>
    </row>
    <row r="45" spans="2:18" ht="15.4" customHeight="1" x14ac:dyDescent="0.25">
      <c r="L45"/>
      <c r="M45"/>
      <c r="N45"/>
      <c r="O45"/>
      <c r="P45"/>
      <c r="Q45"/>
      <c r="R45"/>
    </row>
    <row r="46" spans="2:18" ht="15" x14ac:dyDescent="0.25">
      <c r="C46" s="1" t="s">
        <v>34</v>
      </c>
      <c r="L46"/>
      <c r="M46"/>
      <c r="N46"/>
      <c r="O46"/>
      <c r="P46"/>
      <c r="Q46"/>
      <c r="R46"/>
    </row>
    <row r="47" spans="2:18" ht="15" x14ac:dyDescent="0.25">
      <c r="C47" s="1" t="s">
        <v>35</v>
      </c>
      <c r="L47"/>
      <c r="M47"/>
      <c r="N47"/>
      <c r="O47"/>
      <c r="P47"/>
      <c r="Q47"/>
      <c r="R47"/>
    </row>
  </sheetData>
  <mergeCells count="1">
    <mergeCell ref="G4:I4"/>
  </mergeCells>
  <hyperlinks>
    <hyperlink ref="C46" r:id="rId1" xr:uid="{5153B310-1FCB-49F1-8FF9-83A695BE5E2F}"/>
  </hyperlinks>
  <pageMargins left="0.45" right="0.45" top="0.5" bottom="0.5" header="0.3" footer="0.3"/>
  <pageSetup scale="91" orientation="landscape" horizont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8"/>
  <sheetViews>
    <sheetView showGridLines="0" tabSelected="1" zoomScaleNormal="100" zoomScaleSheetLayoutView="85" workbookViewId="0">
      <selection activeCell="C12" sqref="C12"/>
    </sheetView>
  </sheetViews>
  <sheetFormatPr defaultColWidth="9.140625" defaultRowHeight="12.75" x14ac:dyDescent="0.2"/>
  <cols>
    <col min="1" max="1" width="3.7109375" style="1" customWidth="1"/>
    <col min="2" max="2" width="1.7109375" style="1" customWidth="1"/>
    <col min="3" max="3" width="43.28515625" style="1" customWidth="1"/>
    <col min="4" max="5" width="1.7109375" style="1" customWidth="1"/>
    <col min="6" max="12" width="12.28515625" style="1" customWidth="1"/>
    <col min="13" max="13" width="1.7109375" style="1" customWidth="1"/>
    <col min="14" max="15" width="13.7109375" style="1" customWidth="1"/>
    <col min="16" max="16384" width="9.140625" style="1"/>
  </cols>
  <sheetData>
    <row r="1" spans="2:13" ht="13.5" thickBot="1" x14ac:dyDescent="0.25">
      <c r="B1" s="11"/>
    </row>
    <row r="2" spans="2:13" ht="18.75" x14ac:dyDescent="0.3">
      <c r="B2" s="82" t="s">
        <v>37</v>
      </c>
      <c r="C2" s="83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2:13" ht="15.4" customHeight="1" x14ac:dyDescent="0.2">
      <c r="B3" s="12"/>
      <c r="C3" s="67" t="s">
        <v>16</v>
      </c>
      <c r="M3" s="13"/>
    </row>
    <row r="4" spans="2:13" ht="15.4" customHeight="1" x14ac:dyDescent="0.2">
      <c r="B4" s="12"/>
      <c r="C4" s="43"/>
      <c r="D4" s="44"/>
      <c r="E4" s="44"/>
      <c r="F4" s="44"/>
      <c r="G4" s="93" t="s">
        <v>31</v>
      </c>
      <c r="H4" s="94"/>
      <c r="I4" s="95"/>
      <c r="J4" s="45"/>
      <c r="K4" s="47"/>
      <c r="M4" s="13"/>
    </row>
    <row r="5" spans="2:13" s="2" customFormat="1" ht="15.4" customHeight="1" x14ac:dyDescent="0.25">
      <c r="B5" s="14"/>
      <c r="C5" s="40" t="s">
        <v>0</v>
      </c>
      <c r="G5" s="55" t="s">
        <v>24</v>
      </c>
      <c r="H5" s="39" t="s">
        <v>25</v>
      </c>
      <c r="I5" s="60" t="s">
        <v>26</v>
      </c>
      <c r="J5" s="32"/>
      <c r="K5" s="48"/>
      <c r="M5" s="15"/>
    </row>
    <row r="6" spans="2:13" s="2" customFormat="1" ht="15.4" customHeight="1" x14ac:dyDescent="0.25">
      <c r="B6" s="14"/>
      <c r="C6" s="41" t="s">
        <v>20</v>
      </c>
      <c r="D6" s="3"/>
      <c r="E6" s="3"/>
      <c r="F6" s="52">
        <v>0.105</v>
      </c>
      <c r="G6" s="56">
        <v>8.3000000000000004E-2</v>
      </c>
      <c r="H6" s="33">
        <v>0.105</v>
      </c>
      <c r="I6" s="61">
        <v>0.10199999999999999</v>
      </c>
      <c r="J6" s="34" t="s">
        <v>27</v>
      </c>
      <c r="K6" s="48"/>
      <c r="M6" s="15"/>
    </row>
    <row r="7" spans="2:13" s="2" customFormat="1" ht="15.4" customHeight="1" x14ac:dyDescent="0.25">
      <c r="B7" s="14"/>
      <c r="C7" s="42" t="s">
        <v>2</v>
      </c>
      <c r="F7" s="53">
        <v>0.94</v>
      </c>
      <c r="G7" s="56"/>
      <c r="H7" s="33"/>
      <c r="I7" s="61"/>
      <c r="J7" s="34"/>
      <c r="K7" s="48"/>
      <c r="M7" s="15"/>
    </row>
    <row r="8" spans="2:13" s="2" customFormat="1" ht="15.4" customHeight="1" x14ac:dyDescent="0.25">
      <c r="B8" s="14"/>
      <c r="C8" s="42" t="s">
        <v>5</v>
      </c>
      <c r="F8" s="54">
        <f>F6+(1-F7)</f>
        <v>0.16500000000000004</v>
      </c>
      <c r="G8" s="57"/>
      <c r="H8" s="34"/>
      <c r="I8" s="62"/>
      <c r="J8" s="32"/>
      <c r="K8" s="48"/>
      <c r="M8" s="15"/>
    </row>
    <row r="9" spans="2:13" s="2" customFormat="1" ht="15.4" customHeight="1" x14ac:dyDescent="0.25">
      <c r="B9" s="14"/>
      <c r="C9" s="42" t="s">
        <v>30</v>
      </c>
      <c r="F9" s="50">
        <v>86235</v>
      </c>
      <c r="G9" s="65">
        <v>75066.464265000002</v>
      </c>
      <c r="H9" s="35">
        <v>86234.675652999998</v>
      </c>
      <c r="I9" s="66">
        <v>105005.217716</v>
      </c>
      <c r="J9" s="34" t="s">
        <v>28</v>
      </c>
      <c r="K9" s="48"/>
      <c r="M9" s="15"/>
    </row>
    <row r="10" spans="2:13" s="2" customFormat="1" ht="15.4" customHeight="1" x14ac:dyDescent="0.25">
      <c r="B10" s="14"/>
      <c r="C10" s="42" t="s">
        <v>23</v>
      </c>
      <c r="F10" s="64">
        <v>5000</v>
      </c>
      <c r="G10" s="58"/>
      <c r="H10" s="34"/>
      <c r="I10" s="62"/>
      <c r="J10" s="32"/>
      <c r="K10" s="48"/>
      <c r="M10" s="15"/>
    </row>
    <row r="11" spans="2:13" s="2" customFormat="1" ht="15.4" customHeight="1" x14ac:dyDescent="0.25">
      <c r="B11" s="14"/>
      <c r="C11" s="46" t="s">
        <v>4</v>
      </c>
      <c r="D11" s="36"/>
      <c r="E11" s="36"/>
      <c r="F11" s="51">
        <v>0.54200000000000004</v>
      </c>
      <c r="G11" s="59">
        <v>0.64</v>
      </c>
      <c r="H11" s="37">
        <v>0.54200000000000004</v>
      </c>
      <c r="I11" s="63">
        <v>0.53800000000000003</v>
      </c>
      <c r="J11" s="38"/>
      <c r="K11" s="49"/>
      <c r="M11" s="15"/>
    </row>
    <row r="12" spans="2:13" s="2" customFormat="1" ht="15.4" customHeight="1" x14ac:dyDescent="0.25">
      <c r="B12" s="14"/>
      <c r="F12" s="68"/>
      <c r="G12" s="68"/>
      <c r="H12" s="68"/>
      <c r="I12" s="68"/>
      <c r="J12" s="68"/>
      <c r="K12" s="68"/>
      <c r="M12" s="15"/>
    </row>
    <row r="13" spans="2:13" s="2" customFormat="1" ht="15.4" customHeight="1" x14ac:dyDescent="0.25">
      <c r="B13" s="14"/>
      <c r="C13" s="4" t="s">
        <v>1</v>
      </c>
      <c r="D13" s="5"/>
      <c r="E13" s="5"/>
      <c r="F13" s="6">
        <v>2022</v>
      </c>
      <c r="G13" s="6">
        <f>F13+1</f>
        <v>2023</v>
      </c>
      <c r="H13" s="6">
        <f t="shared" ref="H13:J13" si="0">G13+1</f>
        <v>2024</v>
      </c>
      <c r="I13" s="6">
        <f t="shared" si="0"/>
        <v>2025</v>
      </c>
      <c r="J13" s="6">
        <f t="shared" si="0"/>
        <v>2026</v>
      </c>
      <c r="K13" s="6">
        <f t="shared" ref="K13:L13" si="1">J13+1</f>
        <v>2027</v>
      </c>
      <c r="L13" s="6">
        <f t="shared" si="1"/>
        <v>2028</v>
      </c>
      <c r="M13" s="15"/>
    </row>
    <row r="14" spans="2:13" s="2" customFormat="1" ht="10.15" customHeight="1" x14ac:dyDescent="0.25">
      <c r="B14" s="14"/>
      <c r="F14" s="68"/>
      <c r="G14" s="68"/>
      <c r="H14" s="68"/>
      <c r="I14" s="68"/>
      <c r="J14" s="68"/>
      <c r="K14" s="68"/>
      <c r="L14" s="68"/>
      <c r="M14" s="15"/>
    </row>
    <row r="15" spans="2:13" s="2" customFormat="1" ht="15.4" customHeight="1" x14ac:dyDescent="0.25">
      <c r="B15" s="14"/>
      <c r="C15" s="2" t="s">
        <v>6</v>
      </c>
      <c r="D15" s="7"/>
      <c r="E15" s="30"/>
      <c r="F15" s="69" t="s">
        <v>18</v>
      </c>
      <c r="G15" s="70">
        <f t="shared" ref="G15:L15" si="2">+F19</f>
        <v>7000000</v>
      </c>
      <c r="H15" s="70">
        <f t="shared" si="2"/>
        <v>7735000</v>
      </c>
      <c r="I15" s="70">
        <f t="shared" si="2"/>
        <v>8547175</v>
      </c>
      <c r="J15" s="70">
        <f t="shared" si="2"/>
        <v>9444628.375</v>
      </c>
      <c r="K15" s="70">
        <f t="shared" si="2"/>
        <v>10436314.354374999</v>
      </c>
      <c r="L15" s="70">
        <f t="shared" si="2"/>
        <v>11532127.361584375</v>
      </c>
      <c r="M15" s="15"/>
    </row>
    <row r="16" spans="2:13" s="2" customFormat="1" ht="10.15" customHeight="1" x14ac:dyDescent="0.25">
      <c r="B16" s="14"/>
      <c r="D16" s="7"/>
      <c r="E16" s="30"/>
      <c r="F16" s="71"/>
      <c r="G16" s="68"/>
      <c r="H16" s="68"/>
      <c r="I16" s="68"/>
      <c r="J16" s="68"/>
      <c r="K16" s="68"/>
      <c r="L16" s="68"/>
      <c r="M16" s="15"/>
    </row>
    <row r="17" spans="2:13" s="2" customFormat="1" ht="15.4" customHeight="1" x14ac:dyDescent="0.25">
      <c r="B17" s="14"/>
      <c r="C17" s="2" t="s">
        <v>7</v>
      </c>
      <c r="D17" s="7"/>
      <c r="E17" s="30"/>
      <c r="F17" s="69" t="s">
        <v>18</v>
      </c>
      <c r="G17" s="72">
        <f t="shared" ref="G17:L17" si="3">G15*$F$7</f>
        <v>6580000</v>
      </c>
      <c r="H17" s="72">
        <f t="shared" si="3"/>
        <v>7270900</v>
      </c>
      <c r="I17" s="72">
        <f t="shared" si="3"/>
        <v>8034344.5</v>
      </c>
      <c r="J17" s="72">
        <f t="shared" si="3"/>
        <v>8877950.6724999994</v>
      </c>
      <c r="K17" s="72">
        <f t="shared" si="3"/>
        <v>9810135.4931124989</v>
      </c>
      <c r="L17" s="72">
        <f t="shared" si="3"/>
        <v>10840199.719889311</v>
      </c>
      <c r="M17" s="15"/>
    </row>
    <row r="18" spans="2:13" s="2" customFormat="1" ht="15.4" customHeight="1" x14ac:dyDescent="0.25">
      <c r="B18" s="14"/>
      <c r="C18" s="2" t="s">
        <v>8</v>
      </c>
      <c r="D18" s="8"/>
      <c r="E18" s="73"/>
      <c r="F18" s="74" t="s">
        <v>18</v>
      </c>
      <c r="G18" s="72">
        <f t="shared" ref="G18:L18" si="4">G15*$F$8</f>
        <v>1155000.0000000002</v>
      </c>
      <c r="H18" s="72">
        <f t="shared" si="4"/>
        <v>1276275.0000000002</v>
      </c>
      <c r="I18" s="72">
        <f t="shared" si="4"/>
        <v>1410283.8750000002</v>
      </c>
      <c r="J18" s="72">
        <f t="shared" si="4"/>
        <v>1558363.6818750002</v>
      </c>
      <c r="K18" s="72">
        <f>K15*$F$8</f>
        <v>1721991.8684718753</v>
      </c>
      <c r="L18" s="72">
        <f t="shared" si="4"/>
        <v>1902801.0146614222</v>
      </c>
      <c r="M18" s="15"/>
    </row>
    <row r="19" spans="2:13" s="2" customFormat="1" ht="15.4" customHeight="1" x14ac:dyDescent="0.25">
      <c r="B19" s="14"/>
      <c r="C19" s="3" t="s">
        <v>9</v>
      </c>
      <c r="D19" s="8"/>
      <c r="E19" s="73"/>
      <c r="F19" s="26">
        <v>7000000</v>
      </c>
      <c r="G19" s="25">
        <f t="shared" ref="G19:J19" si="5">SUM(G17:G18)</f>
        <v>7735000</v>
      </c>
      <c r="H19" s="25">
        <f t="shared" si="5"/>
        <v>8547175</v>
      </c>
      <c r="I19" s="25">
        <f t="shared" si="5"/>
        <v>9444628.375</v>
      </c>
      <c r="J19" s="25">
        <f t="shared" si="5"/>
        <v>10436314.354374999</v>
      </c>
      <c r="K19" s="25">
        <f t="shared" ref="K19:L19" si="6">SUM(K17:K18)</f>
        <v>11532127.361584375</v>
      </c>
      <c r="L19" s="25">
        <f t="shared" si="6"/>
        <v>12743000.734550733</v>
      </c>
      <c r="M19" s="15"/>
    </row>
    <row r="20" spans="2:13" s="2" customFormat="1" ht="15.4" customHeight="1" x14ac:dyDescent="0.25">
      <c r="B20" s="14"/>
      <c r="C20" s="75" t="s">
        <v>19</v>
      </c>
      <c r="D20" s="9"/>
      <c r="F20" s="68"/>
      <c r="G20" s="76">
        <f>G19/F19-1</f>
        <v>0.10499999999999998</v>
      </c>
      <c r="H20" s="76">
        <f t="shared" ref="H20:L20" si="7">H19/G19-1</f>
        <v>0.10499999999999998</v>
      </c>
      <c r="I20" s="76">
        <f t="shared" si="7"/>
        <v>0.10499999999999998</v>
      </c>
      <c r="J20" s="76">
        <f t="shared" si="7"/>
        <v>0.10499999999999998</v>
      </c>
      <c r="K20" s="76">
        <f t="shared" si="7"/>
        <v>0.10499999999999998</v>
      </c>
      <c r="L20" s="76">
        <f t="shared" si="7"/>
        <v>0.10499999999999998</v>
      </c>
      <c r="M20" s="15"/>
    </row>
    <row r="21" spans="2:13" s="2" customFormat="1" ht="15.4" customHeight="1" x14ac:dyDescent="0.25">
      <c r="B21" s="14"/>
      <c r="C21" s="75"/>
      <c r="D21" s="9"/>
      <c r="F21" s="81"/>
      <c r="G21" s="76"/>
      <c r="H21" s="76"/>
      <c r="I21" s="76"/>
      <c r="J21" s="76"/>
      <c r="K21" s="76"/>
      <c r="L21" s="76"/>
      <c r="M21" s="15"/>
    </row>
    <row r="22" spans="2:13" s="2" customFormat="1" ht="15.4" customHeight="1" x14ac:dyDescent="0.25">
      <c r="B22" s="14"/>
      <c r="C22" s="75" t="s">
        <v>21</v>
      </c>
      <c r="D22" s="9"/>
      <c r="F22" s="50">
        <v>500000</v>
      </c>
      <c r="G22" s="27">
        <f>F22*(1+G20)</f>
        <v>552500</v>
      </c>
      <c r="H22" s="27">
        <f t="shared" ref="H22:L22" si="8">G22*(1+H20)</f>
        <v>610512.5</v>
      </c>
      <c r="I22" s="27">
        <f t="shared" si="8"/>
        <v>674616.3125</v>
      </c>
      <c r="J22" s="27">
        <f t="shared" si="8"/>
        <v>745451.02531249996</v>
      </c>
      <c r="K22" s="27">
        <f t="shared" si="8"/>
        <v>823723.38297031249</v>
      </c>
      <c r="L22" s="27">
        <f t="shared" si="8"/>
        <v>910214.33818219532</v>
      </c>
      <c r="M22" s="15"/>
    </row>
    <row r="23" spans="2:13" s="2" customFormat="1" ht="15.4" customHeight="1" x14ac:dyDescent="0.25">
      <c r="B23" s="14"/>
      <c r="C23" s="75" t="s">
        <v>22</v>
      </c>
      <c r="D23" s="9"/>
      <c r="F23" s="27">
        <f>F22+F19</f>
        <v>7500000</v>
      </c>
      <c r="G23" s="27">
        <f>G22+G19</f>
        <v>8287500</v>
      </c>
      <c r="H23" s="27">
        <f t="shared" ref="H23:L23" si="9">H22+H19</f>
        <v>9157687.5</v>
      </c>
      <c r="I23" s="27">
        <f t="shared" si="9"/>
        <v>10119244.6875</v>
      </c>
      <c r="J23" s="27">
        <f t="shared" si="9"/>
        <v>11181765.379687499</v>
      </c>
      <c r="K23" s="27">
        <f t="shared" si="9"/>
        <v>12355850.744554687</v>
      </c>
      <c r="L23" s="27">
        <f t="shared" si="9"/>
        <v>13653215.072732929</v>
      </c>
      <c r="M23" s="15"/>
    </row>
    <row r="24" spans="2:13" s="2" customFormat="1" ht="15.4" customHeight="1" x14ac:dyDescent="0.25">
      <c r="B24" s="14"/>
      <c r="D24" s="9"/>
      <c r="F24" s="68"/>
      <c r="G24" s="68"/>
      <c r="H24" s="68"/>
      <c r="I24" s="68"/>
      <c r="J24" s="68"/>
      <c r="K24" s="68"/>
      <c r="L24" s="68"/>
      <c r="M24" s="15"/>
    </row>
    <row r="25" spans="2:13" s="2" customFormat="1" ht="15.4" customHeight="1" x14ac:dyDescent="0.25">
      <c r="B25" s="14"/>
      <c r="C25" s="2" t="s">
        <v>3</v>
      </c>
      <c r="D25" s="9"/>
      <c r="F25" s="69" t="s">
        <v>18</v>
      </c>
      <c r="G25" s="70">
        <f>+F9+$F$10</f>
        <v>91235</v>
      </c>
      <c r="H25" s="70">
        <f>+G25+$F$10</f>
        <v>96235</v>
      </c>
      <c r="I25" s="70">
        <f t="shared" ref="I25:L25" si="10">+H25+$F$10</f>
        <v>101235</v>
      </c>
      <c r="J25" s="70">
        <f t="shared" si="10"/>
        <v>106235</v>
      </c>
      <c r="K25" s="70">
        <f t="shared" si="10"/>
        <v>111235</v>
      </c>
      <c r="L25" s="70">
        <f t="shared" si="10"/>
        <v>116235</v>
      </c>
      <c r="M25" s="15"/>
    </row>
    <row r="26" spans="2:13" s="2" customFormat="1" ht="15.4" customHeight="1" x14ac:dyDescent="0.25">
      <c r="B26" s="14"/>
      <c r="C26" s="2" t="s">
        <v>10</v>
      </c>
      <c r="D26" s="9"/>
      <c r="F26" s="77" t="s">
        <v>18</v>
      </c>
      <c r="G26" s="78">
        <f t="shared" ref="G26:J26" si="11">G18/G25</f>
        <v>12.659615279223985</v>
      </c>
      <c r="H26" s="78">
        <f t="shared" si="11"/>
        <v>13.26206681560763</v>
      </c>
      <c r="I26" s="78">
        <f t="shared" si="11"/>
        <v>13.930793450881614</v>
      </c>
      <c r="J26" s="78">
        <f t="shared" si="11"/>
        <v>14.669023220925309</v>
      </c>
      <c r="K26" s="78">
        <f t="shared" ref="K26:L26" si="12">K18/K25</f>
        <v>15.480665873797594</v>
      </c>
      <c r="L26" s="78">
        <f t="shared" si="12"/>
        <v>16.370293067160684</v>
      </c>
      <c r="M26" s="15"/>
    </row>
    <row r="27" spans="2:13" s="2" customFormat="1" ht="15.4" customHeight="1" x14ac:dyDescent="0.25">
      <c r="B27" s="14"/>
      <c r="D27" s="9"/>
      <c r="F27" s="78"/>
      <c r="G27" s="78"/>
      <c r="H27" s="78"/>
      <c r="I27" s="78"/>
      <c r="J27" s="78"/>
      <c r="K27" s="78"/>
      <c r="L27" s="78"/>
      <c r="M27" s="15"/>
    </row>
    <row r="28" spans="2:13" s="2" customFormat="1" ht="15.4" customHeight="1" x14ac:dyDescent="0.25">
      <c r="B28" s="14"/>
      <c r="C28" s="2" t="s">
        <v>11</v>
      </c>
      <c r="D28" s="9"/>
      <c r="F28" s="80">
        <v>6.8</v>
      </c>
      <c r="G28" s="78">
        <f t="shared" ref="G28:L28" si="13">F30+F32</f>
        <v>12.659615279223985</v>
      </c>
      <c r="H28" s="78">
        <f t="shared" si="13"/>
        <v>13.26206681560763</v>
      </c>
      <c r="I28" s="78">
        <f t="shared" si="13"/>
        <v>13.930793450881614</v>
      </c>
      <c r="J28" s="78">
        <f t="shared" si="13"/>
        <v>14.669023220925309</v>
      </c>
      <c r="K28" s="78">
        <f t="shared" si="13"/>
        <v>15.480665873797594</v>
      </c>
      <c r="L28" s="78">
        <f t="shared" si="13"/>
        <v>16.370293067160684</v>
      </c>
      <c r="M28" s="15"/>
    </row>
    <row r="29" spans="2:13" s="2" customFormat="1" ht="15.4" customHeight="1" x14ac:dyDescent="0.25">
      <c r="B29" s="14"/>
      <c r="C29" s="2" t="s">
        <v>17</v>
      </c>
      <c r="D29" s="9"/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15"/>
    </row>
    <row r="30" spans="2:13" s="2" customFormat="1" ht="15.4" customHeight="1" x14ac:dyDescent="0.25">
      <c r="B30" s="14"/>
      <c r="C30" s="3" t="s">
        <v>12</v>
      </c>
      <c r="D30" s="9"/>
      <c r="F30" s="10">
        <f t="shared" ref="F30:J30" si="14">SUM(F28:F29)</f>
        <v>6.8</v>
      </c>
      <c r="G30" s="10">
        <f t="shared" si="14"/>
        <v>12.659615279223985</v>
      </c>
      <c r="H30" s="10">
        <f t="shared" si="14"/>
        <v>13.26206681560763</v>
      </c>
      <c r="I30" s="10">
        <f t="shared" si="14"/>
        <v>13.930793450881614</v>
      </c>
      <c r="J30" s="10">
        <f t="shared" si="14"/>
        <v>14.669023220925309</v>
      </c>
      <c r="K30" s="10">
        <f t="shared" ref="K30:L30" si="15">SUM(K28:K29)</f>
        <v>15.480665873797594</v>
      </c>
      <c r="L30" s="10">
        <f t="shared" si="15"/>
        <v>16.370293067160684</v>
      </c>
      <c r="M30" s="15"/>
    </row>
    <row r="31" spans="2:13" s="2" customFormat="1" ht="15.4" customHeight="1" x14ac:dyDescent="0.25">
      <c r="B31" s="14"/>
      <c r="D31" s="9"/>
      <c r="F31" s="78"/>
      <c r="G31" s="78"/>
      <c r="H31" s="78"/>
      <c r="I31" s="78"/>
      <c r="J31" s="78"/>
      <c r="K31" s="78"/>
      <c r="L31" s="78"/>
      <c r="M31" s="15"/>
    </row>
    <row r="32" spans="2:13" s="2" customFormat="1" ht="15.4" customHeight="1" x14ac:dyDescent="0.25">
      <c r="B32" s="14"/>
      <c r="C32" s="20" t="s">
        <v>13</v>
      </c>
      <c r="D32" s="21"/>
      <c r="E32" s="22"/>
      <c r="F32" s="23">
        <f>IF((G26-F30)&lt;0,0,G26-F30)</f>
        <v>5.8596152792239851</v>
      </c>
      <c r="G32" s="23">
        <f>IF((H26-G30)&lt;0,0,H26-G30)</f>
        <v>0.60245153638364535</v>
      </c>
      <c r="H32" s="23">
        <f t="shared" ref="H32:K32" si="16">IF((I26-H30)&lt;0,0,I26-H30)</f>
        <v>0.66872663527398402</v>
      </c>
      <c r="I32" s="23">
        <f t="shared" si="16"/>
        <v>0.73822977004369505</v>
      </c>
      <c r="J32" s="23">
        <f t="shared" si="16"/>
        <v>0.8116426528722851</v>
      </c>
      <c r="K32" s="24">
        <f t="shared" si="16"/>
        <v>0.88962719336308993</v>
      </c>
      <c r="L32" s="78"/>
      <c r="M32" s="15"/>
    </row>
    <row r="33" spans="2:18" s="2" customFormat="1" ht="15.4" customHeight="1" x14ac:dyDescent="0.25">
      <c r="B33" s="14"/>
      <c r="D33" s="9"/>
      <c r="F33" s="68"/>
      <c r="G33" s="68"/>
      <c r="H33" s="68"/>
      <c r="I33" s="68"/>
      <c r="J33" s="68"/>
      <c r="K33" s="68"/>
      <c r="L33" s="68"/>
      <c r="M33" s="15"/>
    </row>
    <row r="34" spans="2:18" s="2" customFormat="1" ht="15.4" customHeight="1" x14ac:dyDescent="0.25">
      <c r="B34" s="14"/>
      <c r="C34" s="2" t="s">
        <v>14</v>
      </c>
      <c r="D34" s="9"/>
      <c r="F34" s="29">
        <f t="shared" ref="F34:K34" si="17">$F$11</f>
        <v>0.54200000000000004</v>
      </c>
      <c r="G34" s="29">
        <f t="shared" si="17"/>
        <v>0.54200000000000004</v>
      </c>
      <c r="H34" s="29">
        <f t="shared" si="17"/>
        <v>0.54200000000000004</v>
      </c>
      <c r="I34" s="29">
        <f t="shared" si="17"/>
        <v>0.54200000000000004</v>
      </c>
      <c r="J34" s="29">
        <f t="shared" si="17"/>
        <v>0.54200000000000004</v>
      </c>
      <c r="K34" s="29">
        <f t="shared" si="17"/>
        <v>0.54200000000000004</v>
      </c>
      <c r="L34" s="16"/>
      <c r="M34" s="15"/>
    </row>
    <row r="35" spans="2:18" s="2" customFormat="1" ht="15.4" customHeight="1" x14ac:dyDescent="0.25">
      <c r="B35" s="14"/>
      <c r="C35" s="20" t="s">
        <v>15</v>
      </c>
      <c r="D35" s="21"/>
      <c r="E35" s="22"/>
      <c r="F35" s="23">
        <f t="shared" ref="F35:J35" si="18">F32/F34</f>
        <v>10.811098301151263</v>
      </c>
      <c r="G35" s="23">
        <f t="shared" si="18"/>
        <v>1.1115341999698254</v>
      </c>
      <c r="H35" s="23">
        <f t="shared" si="18"/>
        <v>1.2338129802103026</v>
      </c>
      <c r="I35" s="23">
        <f t="shared" si="18"/>
        <v>1.3620475462060793</v>
      </c>
      <c r="J35" s="23">
        <f t="shared" si="18"/>
        <v>1.4974956695060611</v>
      </c>
      <c r="K35" s="24">
        <f t="shared" ref="K35" si="19">K32/K34</f>
        <v>1.6413785855407561</v>
      </c>
      <c r="L35" s="78"/>
      <c r="M35" s="15"/>
    </row>
    <row r="36" spans="2:18" s="2" customFormat="1" ht="15.4" customHeight="1" x14ac:dyDescent="0.25">
      <c r="B36" s="14"/>
      <c r="C36" s="73"/>
      <c r="D36" s="73"/>
      <c r="E36" s="73"/>
      <c r="F36" s="68"/>
      <c r="G36" s="68"/>
      <c r="H36" s="68"/>
      <c r="I36" s="68"/>
      <c r="J36" s="68"/>
      <c r="K36" s="68"/>
      <c r="M36" s="15"/>
    </row>
    <row r="37" spans="2:18" s="2" customFormat="1" ht="15.4" customHeight="1" x14ac:dyDescent="0.25">
      <c r="B37" s="14"/>
      <c r="C37" s="86" t="s">
        <v>29</v>
      </c>
      <c r="D37" s="87"/>
      <c r="E37" s="87"/>
      <c r="F37" s="88">
        <f>SUM(F35:K35)</f>
        <v>17.657367282584289</v>
      </c>
      <c r="G37" s="73"/>
      <c r="H37" s="73"/>
      <c r="I37" s="73"/>
      <c r="J37" s="73"/>
      <c r="K37" s="73"/>
      <c r="M37" s="15"/>
    </row>
    <row r="38" spans="2:18" s="2" customFormat="1" ht="6" customHeight="1" x14ac:dyDescent="0.25">
      <c r="B38" s="14"/>
      <c r="C38" s="89"/>
      <c r="D38" s="90"/>
      <c r="E38" s="90"/>
      <c r="F38" s="91"/>
      <c r="G38" s="73"/>
      <c r="H38" s="73"/>
      <c r="I38" s="73"/>
      <c r="J38" s="73"/>
      <c r="K38" s="73"/>
      <c r="M38" s="15"/>
    </row>
    <row r="39" spans="2:18" s="2" customFormat="1" ht="15.4" customHeight="1" x14ac:dyDescent="0.25">
      <c r="B39" s="14"/>
      <c r="C39" s="86" t="s">
        <v>32</v>
      </c>
      <c r="D39" s="87"/>
      <c r="E39" s="87"/>
      <c r="F39" s="88">
        <f>SUM(F32:K32)</f>
        <v>9.5702930671606836</v>
      </c>
      <c r="G39" s="73"/>
      <c r="H39" s="73"/>
      <c r="I39" s="73"/>
      <c r="J39" s="73"/>
      <c r="K39" s="73"/>
      <c r="M39" s="15"/>
    </row>
    <row r="40" spans="2:18" s="2" customFormat="1" ht="15.4" customHeight="1" thickBot="1" x14ac:dyDescent="0.3">
      <c r="B40" s="17"/>
      <c r="C40" s="18"/>
      <c r="D40" s="18"/>
      <c r="E40" s="18"/>
      <c r="F40" s="18"/>
      <c r="G40" s="18"/>
      <c r="H40" s="28"/>
      <c r="I40" s="18"/>
      <c r="J40" s="18"/>
      <c r="K40" s="18"/>
      <c r="L40" s="18"/>
      <c r="M40" s="19"/>
    </row>
    <row r="41" spans="2:18" ht="15.4" customHeight="1" x14ac:dyDescent="0.2"/>
    <row r="42" spans="2:18" ht="15.4" customHeight="1" x14ac:dyDescent="0.25">
      <c r="L42"/>
      <c r="M42"/>
      <c r="N42"/>
      <c r="O42"/>
      <c r="P42"/>
      <c r="Q42"/>
      <c r="R42"/>
    </row>
    <row r="43" spans="2:18" ht="15.4" customHeight="1" x14ac:dyDescent="0.25">
      <c r="L43"/>
      <c r="M43"/>
      <c r="N43"/>
      <c r="O43"/>
      <c r="P43"/>
      <c r="Q43"/>
      <c r="R43"/>
    </row>
    <row r="44" spans="2:18" ht="15.4" customHeight="1" x14ac:dyDescent="0.25">
      <c r="L44"/>
      <c r="M44"/>
      <c r="N44"/>
      <c r="O44"/>
      <c r="P44"/>
      <c r="Q44"/>
      <c r="R44"/>
    </row>
    <row r="45" spans="2:18" ht="15.4" customHeight="1" x14ac:dyDescent="0.25">
      <c r="C45" s="96" t="s">
        <v>34</v>
      </c>
      <c r="L45"/>
      <c r="M45"/>
      <c r="N45"/>
      <c r="O45"/>
      <c r="P45"/>
      <c r="Q45"/>
      <c r="R45"/>
    </row>
    <row r="46" spans="2:18" ht="15" x14ac:dyDescent="0.25">
      <c r="C46" s="1" t="s">
        <v>35</v>
      </c>
      <c r="L46"/>
      <c r="M46"/>
      <c r="N46"/>
      <c r="O46"/>
      <c r="P46"/>
      <c r="Q46"/>
      <c r="R46"/>
    </row>
    <row r="47" spans="2:18" ht="15" x14ac:dyDescent="0.25">
      <c r="L47"/>
      <c r="M47"/>
      <c r="N47"/>
      <c r="O47"/>
      <c r="P47"/>
      <c r="Q47"/>
      <c r="R47"/>
    </row>
    <row r="48" spans="2:18" x14ac:dyDescent="0.2">
      <c r="C48" s="92"/>
    </row>
  </sheetData>
  <mergeCells count="1">
    <mergeCell ref="G4:I4"/>
  </mergeCells>
  <hyperlinks>
    <hyperlink ref="C45" r:id="rId1" xr:uid="{9B5DC8E1-36FC-4124-96B7-1274BE6B878F}"/>
  </hyperlinks>
  <pageMargins left="0.45" right="0.45" top="0.5" bottom="0.5" header="0.3" footer="0.3"/>
  <pageSetup scale="91" orientation="landscape" horizontalDpi="4294967292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16F8103EFF3449486815BB4FA384A" ma:contentTypeVersion="" ma:contentTypeDescription="Create a new document." ma:contentTypeScope="" ma:versionID="abf48c5ccf448974605293dcf062f60a">
  <xsd:schema xmlns:xsd="http://www.w3.org/2001/XMLSchema" xmlns:xs="http://www.w3.org/2001/XMLSchema" xmlns:p="http://schemas.microsoft.com/office/2006/metadata/properties" xmlns:ns2="d384f426-e3f8-4a36-b5cf-4f1019171168" targetNamespace="http://schemas.microsoft.com/office/2006/metadata/properties" ma:root="true" ma:fieldsID="858b02718a9f4a29766f9c3cd0f433e2" ns2:_="">
    <xsd:import namespace="d384f426-e3f8-4a36-b5cf-4f101917116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4f426-e3f8-4a36-b5cf-4f10191711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20FCF1-B1F3-44C3-9150-E6E66674CE93}"/>
</file>

<file path=customXml/itemProps2.xml><?xml version="1.0" encoding="utf-8"?>
<ds:datastoreItem xmlns:ds="http://schemas.openxmlformats.org/officeDocument/2006/customXml" ds:itemID="{DC17C468-CEE2-467E-98F9-6D61160AFF96}"/>
</file>

<file path=customXml/itemProps3.xml><?xml version="1.0" encoding="utf-8"?>
<ds:datastoreItem xmlns:ds="http://schemas.openxmlformats.org/officeDocument/2006/customXml" ds:itemID="{CFB82EE5-ADBB-4D3B-BEC4-D85AE0581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Producer Hiring (Top Quartile)</vt:lpstr>
      <vt:lpstr>Producer Hiring (Median)</vt:lpstr>
      <vt:lpstr>'Producer Hiring (Median)'!Print_Area</vt:lpstr>
      <vt:lpstr>'Producer Hiring (Top Quartile)'!Print_Area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2022-10-25T17:31:33Z</dcterms:created>
  <dcterms:modified xsi:type="dcterms:W3CDTF">2023-03-01T22:07:22Z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{61405F27-E6C5-4AFA-BD22-D506CB2A8658}</vt:lpwstr>
  </property>
  <property fmtid="{D5CDD505-2E9C-101B-9397-08002B2CF9AE}" pid="3" name="ContentTypeId">
    <vt:lpwstr>0x01010018016F8103EFF3449486815BB4FA384A</vt:lpwstr>
  </property>
</Properties>
</file>